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activeTab="2"/>
  </bookViews>
  <sheets>
    <sheet name="Planificación" sheetId="1" r:id="rId1"/>
    <sheet name="Observaciones" sheetId="2" r:id="rId2"/>
    <sheet name="Peso Seco 1" sheetId="4" r:id="rId3"/>
    <sheet name="Peso seco 2" sheetId="3" r:id="rId4"/>
    <sheet name="Cosecha" sheetId="5" r:id="rId5"/>
  </sheets>
  <calcPr calcId="125725"/>
</workbook>
</file>

<file path=xl/calcChain.xml><?xml version="1.0" encoding="utf-8"?>
<calcChain xmlns="http://schemas.openxmlformats.org/spreadsheetml/2006/main">
  <c r="G20" i="5"/>
  <c r="G21"/>
  <c r="G19"/>
  <c r="N5" i="3"/>
  <c r="N6"/>
  <c r="N7"/>
  <c r="N8"/>
  <c r="N10"/>
  <c r="N11"/>
  <c r="N12"/>
  <c r="N13"/>
  <c r="N14"/>
  <c r="N4"/>
  <c r="M5"/>
  <c r="M6"/>
  <c r="M7"/>
  <c r="M8"/>
  <c r="M10"/>
  <c r="M11"/>
  <c r="M12"/>
  <c r="M13"/>
  <c r="M14"/>
  <c r="M4"/>
  <c r="L5"/>
  <c r="L6"/>
  <c r="L7"/>
  <c r="L8"/>
  <c r="L10"/>
  <c r="L11"/>
  <c r="L12"/>
  <c r="L13"/>
  <c r="L14"/>
  <c r="L4"/>
  <c r="I6" i="4"/>
  <c r="I7"/>
  <c r="I8"/>
  <c r="I9"/>
  <c r="I5"/>
  <c r="E21" i="5"/>
  <c r="E20"/>
  <c r="E19"/>
  <c r="F8"/>
  <c r="F9"/>
  <c r="F11"/>
  <c r="F14"/>
  <c r="F15"/>
  <c r="F5"/>
  <c r="C5" i="3"/>
  <c r="C6"/>
  <c r="C9"/>
  <c r="C11"/>
  <c r="C12"/>
  <c r="E14"/>
  <c r="I15" i="5" s="1"/>
  <c r="D14" i="3"/>
  <c r="E13"/>
  <c r="I14" i="5" s="1"/>
  <c r="D13" i="3"/>
  <c r="C13" s="1"/>
  <c r="H14" i="5" s="1"/>
  <c r="E10" i="3"/>
  <c r="I11" i="5" s="1"/>
  <c r="D10" i="3"/>
  <c r="C10" s="1"/>
  <c r="H11" i="5" s="1"/>
  <c r="E8" i="3"/>
  <c r="I9" i="5" s="1"/>
  <c r="D8" i="3"/>
  <c r="C8" s="1"/>
  <c r="H9" i="5" s="1"/>
  <c r="E7" i="3"/>
  <c r="I8" i="5" s="1"/>
  <c r="D7" i="3"/>
  <c r="C7" s="1"/>
  <c r="H8" i="5" s="1"/>
  <c r="E4" i="3"/>
  <c r="I5" i="5" s="1"/>
  <c r="D4" i="3"/>
  <c r="C4" s="1"/>
  <c r="H5" i="5" s="1"/>
  <c r="F9" i="4"/>
  <c r="F8"/>
  <c r="F7"/>
  <c r="F6"/>
  <c r="F15"/>
  <c r="F14"/>
  <c r="F13"/>
  <c r="F12"/>
  <c r="F11"/>
  <c r="D16"/>
  <c r="C16"/>
  <c r="E15"/>
  <c r="E14"/>
  <c r="E13"/>
  <c r="E12"/>
  <c r="E11"/>
  <c r="E10"/>
  <c r="E9"/>
  <c r="E8"/>
  <c r="E7"/>
  <c r="E6"/>
  <c r="E5"/>
  <c r="E16" s="1"/>
  <c r="K14" i="3"/>
  <c r="H14"/>
  <c r="K13"/>
  <c r="H13"/>
  <c r="K12"/>
  <c r="H12"/>
  <c r="K11"/>
  <c r="H11"/>
  <c r="K10"/>
  <c r="H10"/>
  <c r="K9"/>
  <c r="H9"/>
  <c r="K8"/>
  <c r="H8"/>
  <c r="K7"/>
  <c r="H7"/>
  <c r="K6"/>
  <c r="H6"/>
  <c r="K5"/>
  <c r="H5"/>
  <c r="H4"/>
  <c r="C14" l="1"/>
  <c r="H15" i="5" s="1"/>
  <c r="F5" i="4"/>
</calcChain>
</file>

<file path=xl/sharedStrings.xml><?xml version="1.0" encoding="utf-8"?>
<sst xmlns="http://schemas.openxmlformats.org/spreadsheetml/2006/main" count="355" uniqueCount="179">
  <si>
    <t>A</t>
  </si>
  <si>
    <t>B</t>
  </si>
  <si>
    <t>C</t>
  </si>
  <si>
    <t>D</t>
  </si>
  <si>
    <t>E</t>
  </si>
  <si>
    <t>Pasillo</t>
  </si>
  <si>
    <t>↖N</t>
  </si>
  <si>
    <t>Calle interna de la Estación Experimental</t>
  </si>
  <si>
    <t>1, 75 m</t>
  </si>
  <si>
    <t>6 m</t>
  </si>
  <si>
    <t>Ditanciamiento entre límeas 0,35 m</t>
  </si>
  <si>
    <t>Cantidad de líneas por parcela (en las que estan cultivo solo): 5 hileras</t>
  </si>
  <si>
    <t>Cantidad de líneas por parcela (amaranto+leguminisa): 10 hileras</t>
  </si>
  <si>
    <t>Densidad de siembra de Amaranto: 8 kg/ha</t>
  </si>
  <si>
    <t>Densidad de siembra de TR: 8 kg/ha</t>
  </si>
  <si>
    <t>Densidad de Siembra de Vicia: 45 kg/ha</t>
  </si>
  <si>
    <t>Tratamientos: 5</t>
  </si>
  <si>
    <t>1° Amaranto solo (A)</t>
  </si>
  <si>
    <t>2° Leguminosa 1 - Vicia villosa (B)</t>
  </si>
  <si>
    <t>3° Leguminosa 2- TR ( C )</t>
  </si>
  <si>
    <t>4° Amaranto + Leg 1 (D)</t>
  </si>
  <si>
    <t>5° Amaranto + Leguminosa (E)</t>
  </si>
  <si>
    <t>Tratamientos: 4</t>
  </si>
  <si>
    <t>Bloque 1</t>
  </si>
  <si>
    <t>Bloque 2</t>
  </si>
  <si>
    <t>Bloque 3</t>
  </si>
  <si>
    <t>Bloque 4</t>
  </si>
  <si>
    <t>Fertilización de Base: 80 kg/ ha de Fosfato diamónico</t>
  </si>
  <si>
    <t>No se inocularon las leguminosas</t>
  </si>
  <si>
    <t>Fecha de siembra miercoles 30/10/2013</t>
  </si>
  <si>
    <t xml:space="preserve">B </t>
  </si>
  <si>
    <t>Fotos</t>
  </si>
  <si>
    <t>Emergencia</t>
  </si>
  <si>
    <t>Malezas</t>
  </si>
  <si>
    <t>Cantidad</t>
  </si>
  <si>
    <t>especies</t>
  </si>
  <si>
    <t>9/11/2013 (10 días después de la Siembra)</t>
  </si>
  <si>
    <t>Todo germinado</t>
  </si>
  <si>
    <t>verdolaga, gramilla, lagunilla</t>
  </si>
  <si>
    <t>gramilla, verdolaga</t>
  </si>
  <si>
    <t>gramilla, verdolaga, verdolaga</t>
  </si>
  <si>
    <t>convolvulus, compuesta</t>
  </si>
  <si>
    <t>+</t>
  </si>
  <si>
    <t>-</t>
  </si>
  <si>
    <t>Verdolaga</t>
  </si>
  <si>
    <t>Verdolaga, graminea</t>
  </si>
  <si>
    <t>verdolaga</t>
  </si>
  <si>
    <t>lagunilla y graminea</t>
  </si>
  <si>
    <t>avenas guachas y verdolaga</t>
  </si>
  <si>
    <t>Otras observaciones</t>
  </si>
  <si>
    <t>desparejo el terreno</t>
  </si>
  <si>
    <t>Estado fenológico</t>
  </si>
  <si>
    <t>Amarant</t>
  </si>
  <si>
    <t>TR</t>
  </si>
  <si>
    <t>Viacia</t>
  </si>
  <si>
    <t>%Cobertura</t>
  </si>
  <si>
    <t>Total</t>
  </si>
  <si>
    <t>6-7 hojas</t>
  </si>
  <si>
    <t>Observaciones</t>
  </si>
  <si>
    <t>Casi la totallidad del entresurco cubierto. Mas ralo en cabeceras.</t>
  </si>
  <si>
    <t>Verdolaga, cebollin, pasto cuaresma, lagunilla, crucifera</t>
  </si>
  <si>
    <t>8 nudos</t>
  </si>
  <si>
    <t>Cabeceras muy ralas, mas denso al medio</t>
  </si>
  <si>
    <t>50-60% (80%V-20%malezas)</t>
  </si>
  <si>
    <t>268-272</t>
  </si>
  <si>
    <t>273-276</t>
  </si>
  <si>
    <t>2-3 trifoliadas</t>
  </si>
  <si>
    <t>60%(20%TR-80%MALEZAS)</t>
  </si>
  <si>
    <t>Mas desarrolladas que en 1A, pero las mismas</t>
  </si>
  <si>
    <t>Muy desarrolladas. Cobollin muy denso</t>
  </si>
  <si>
    <t>Aparece (foto 281)</t>
  </si>
  <si>
    <t>277-280</t>
  </si>
  <si>
    <t>6 h</t>
  </si>
  <si>
    <t>7 nudos</t>
  </si>
  <si>
    <t>Vicia mas expandidia- entre nudos mas largos- que en 1b</t>
  </si>
  <si>
    <t>90% (90%cultivo-10%malezas)</t>
  </si>
  <si>
    <t>Cyperus. Muy poco desarrollados, hay que mover para encontrarlo</t>
  </si>
  <si>
    <t>6h</t>
  </si>
  <si>
    <t>3 trifoliadas</t>
  </si>
  <si>
    <t>85%(70% cultivo-30%malezas)</t>
  </si>
  <si>
    <t>Entresurlos muy comido por las malezas.</t>
  </si>
  <si>
    <t>cyperus y lagunilla</t>
  </si>
  <si>
    <t>2 trioliadas</t>
  </si>
  <si>
    <t>45% (10% TR- 90% Malezas)</t>
  </si>
  <si>
    <t>Cebollin, verdolaga, lagunilla, crucíferas (foto 294)</t>
  </si>
  <si>
    <t>Muy desarrolladas las malezas</t>
  </si>
  <si>
    <t>291-239</t>
  </si>
  <si>
    <t>288-290</t>
  </si>
  <si>
    <t>283-287</t>
  </si>
  <si>
    <t>90% (60% cultivo-40% malezas)</t>
  </si>
  <si>
    <t>Cebollin, algo de verdolaga</t>
  </si>
  <si>
    <t>en el entresurco el cebollin muy denso</t>
  </si>
  <si>
    <t>294-295</t>
  </si>
  <si>
    <t>2 trifoliadas</t>
  </si>
  <si>
    <t>80% (60% cultivo-40% malezas)</t>
  </si>
  <si>
    <t>cyperus (mucho), verdolaga  poco desarrollada y algo de crucíferas.</t>
  </si>
  <si>
    <t>297-299</t>
  </si>
  <si>
    <t>45% (50%-50%)</t>
  </si>
  <si>
    <t>Mucho cýperus, cruciferas muy desarrolladas, verdolaga</t>
  </si>
  <si>
    <t>300-303</t>
  </si>
  <si>
    <t>85% (80 %cultivo- 20% malezas)</t>
  </si>
  <si>
    <t>verdolaga, cebollin y correhuela y ..(308-309)</t>
  </si>
  <si>
    <t xml:space="preserve"> nota de color: foto 307 (oruga comiendo verdolaga) y 305 y 304</t>
  </si>
  <si>
    <t>301-302</t>
  </si>
  <si>
    <t>2 trif</t>
  </si>
  <si>
    <t>35% (70% cultivo- 30% malezas)</t>
  </si>
  <si>
    <t>cyperus, pasto cuaresma, verdolaga)</t>
  </si>
  <si>
    <t>309-313</t>
  </si>
  <si>
    <t>10% (10% TR- 90% malezas)</t>
  </si>
  <si>
    <t>mucho crucíferas, cyperus, verdolaga y pasto cuaresma)</t>
  </si>
  <si>
    <t>314-316</t>
  </si>
  <si>
    <t>6 nudos</t>
  </si>
  <si>
    <t>55 %(80 %cultivo- 20% malezas)</t>
  </si>
  <si>
    <t>317-318</t>
  </si>
  <si>
    <t xml:space="preserve"> 40% (70% cultivo- 30% malezas)</t>
  </si>
  <si>
    <t>cruciferas, cyperus y algo gramineas)</t>
  </si>
  <si>
    <t>319-320</t>
  </si>
  <si>
    <t>15% (50 % y 50%)</t>
  </si>
  <si>
    <t>cruciferas, cyperus.</t>
  </si>
  <si>
    <t>Donde esta desarrollada la vicia tb estan desarrolladas las malezas</t>
  </si>
  <si>
    <t>321-323</t>
  </si>
  <si>
    <t>15% (muy parecido a 3B)</t>
  </si>
  <si>
    <t>324 y 325</t>
  </si>
  <si>
    <t>los entre nudos de la vicia muy juntos</t>
  </si>
  <si>
    <t>40% (80% cultivo - 20 % malezas)</t>
  </si>
  <si>
    <t>crucíferas, cyperus, algo de verdolaga</t>
  </si>
  <si>
    <t>326-237</t>
  </si>
  <si>
    <t>1 trif</t>
  </si>
  <si>
    <t>5% (TR menos del 5 %)</t>
  </si>
  <si>
    <t>verdolaga, cyperus, cebadilla, lagunilla</t>
  </si>
  <si>
    <t>328-329</t>
  </si>
  <si>
    <t>30 % (80% cultivo-20% malezas)</t>
  </si>
  <si>
    <t>verdolaga, cuaresma, crucíferas)</t>
  </si>
  <si>
    <t>330-332</t>
  </si>
  <si>
    <t>5 h</t>
  </si>
  <si>
    <t>15% (80%cultivo-20%malezas)</t>
  </si>
  <si>
    <t>verdolaga, cyperus, cuaresma</t>
  </si>
  <si>
    <t xml:space="preserve">333-336 </t>
  </si>
  <si>
    <t>Sabado 23 de noviembre (24 días despues de la siembra)</t>
  </si>
  <si>
    <t>Peso seco (segunda extracción. Día: 6/03)</t>
  </si>
  <si>
    <t>Amaranto</t>
  </si>
  <si>
    <t>Maleza</t>
  </si>
  <si>
    <t>Leguminosa</t>
  </si>
  <si>
    <t>Tratamiento</t>
  </si>
  <si>
    <t>Ptotal</t>
  </si>
  <si>
    <t>Pbolsa</t>
  </si>
  <si>
    <t>Pamaranto</t>
  </si>
  <si>
    <t>Ptallo+hoja</t>
  </si>
  <si>
    <t>Ppanoja</t>
  </si>
  <si>
    <t>Pmaleza</t>
  </si>
  <si>
    <t>Pleguminosa</t>
  </si>
  <si>
    <t>B1</t>
  </si>
  <si>
    <t>B2</t>
  </si>
  <si>
    <t>Peso Seco (Promera extracción. 16 de Diciembre 2013)</t>
  </si>
  <si>
    <t>Ptotal (gr)</t>
  </si>
  <si>
    <t>Pbolsa (gr)</t>
  </si>
  <si>
    <t>Pmateria verde (gr)</t>
  </si>
  <si>
    <t>kg/ha</t>
  </si>
  <si>
    <t>Total:</t>
  </si>
  <si>
    <t>Cruzamientos:</t>
  </si>
  <si>
    <t>Vicia</t>
  </si>
  <si>
    <t>A + V</t>
  </si>
  <si>
    <t>A + TR</t>
  </si>
  <si>
    <t>Kg/ha</t>
  </si>
  <si>
    <t>Cosecha 3 de abril</t>
  </si>
  <si>
    <t>Parcela</t>
  </si>
  <si>
    <t>Metro lineal</t>
  </si>
  <si>
    <t>si</t>
  </si>
  <si>
    <t>no</t>
  </si>
  <si>
    <t>Peso (gr.)</t>
  </si>
  <si>
    <t>cos/ p pan</t>
  </si>
  <si>
    <t>cos/p am</t>
  </si>
  <si>
    <t>Promedio:</t>
  </si>
  <si>
    <t>A+M+L</t>
  </si>
  <si>
    <t>A+L</t>
  </si>
  <si>
    <t>M</t>
  </si>
  <si>
    <t>Relaciones</t>
  </si>
  <si>
    <t>Promedio de tratamientos (gr.)</t>
  </si>
  <si>
    <t>Todos los datos estan en gramos</t>
  </si>
</sst>
</file>

<file path=xl/styles.xml><?xml version="1.0" encoding="utf-8"?>
<styleSheet xmlns="http://schemas.openxmlformats.org/spreadsheetml/2006/main">
  <numFmts count="1">
    <numFmt numFmtId="164" formatCode="0.0"/>
  </numFmts>
  <fonts count="3">
    <font>
      <sz val="11"/>
      <color theme="1"/>
      <name val="Calibri"/>
      <family val="2"/>
      <scheme val="minor"/>
    </font>
    <font>
      <sz val="11"/>
      <color theme="1"/>
      <name val="Calibri"/>
      <family val="2"/>
    </font>
    <font>
      <sz val="11"/>
      <name val="Calibri"/>
      <family val="2"/>
      <scheme val="minor"/>
    </font>
  </fonts>
  <fills count="11">
    <fill>
      <patternFill patternType="none"/>
    </fill>
    <fill>
      <patternFill patternType="gray125"/>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rgb="FFFFC0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xf>
    <xf numFmtId="0" fontId="0" fillId="0" borderId="4" xfId="0" applyBorder="1" applyAlignment="1">
      <alignment horizontal="center" vertical="center"/>
    </xf>
    <xf numFmtId="0" fontId="0" fillId="0" borderId="1" xfId="0" applyBorder="1" applyAlignment="1">
      <alignment horizontal="center" vertical="center"/>
    </xf>
    <xf numFmtId="0" fontId="0" fillId="2" borderId="0" xfId="0" applyFill="1"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0" fillId="2" borderId="7" xfId="0" applyFill="1" applyBorder="1" applyAlignment="1">
      <alignment horizontal="center" vertical="center"/>
    </xf>
    <xf numFmtId="0" fontId="1" fillId="0" borderId="0" xfId="0" applyFont="1"/>
    <xf numFmtId="0" fontId="0" fillId="2" borderId="2" xfId="0" applyFill="1" applyBorder="1" applyAlignment="1">
      <alignment horizontal="center" vertical="center"/>
    </xf>
    <xf numFmtId="0" fontId="0" fillId="0" borderId="10" xfId="0" applyBorder="1"/>
    <xf numFmtId="0" fontId="0" fillId="0" borderId="0" xfId="0" applyAlignment="1">
      <alignment horizontal="right"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5" borderId="1" xfId="0" applyFill="1" applyBorder="1" applyAlignment="1">
      <alignment horizontal="center" vertical="center"/>
    </xf>
    <xf numFmtId="0" fontId="0" fillId="5" borderId="6" xfId="0" applyFill="1" applyBorder="1" applyAlignment="1">
      <alignment horizontal="center" vertical="center"/>
    </xf>
    <xf numFmtId="0" fontId="0" fillId="6" borderId="1" xfId="0" applyFill="1" applyBorder="1" applyAlignment="1">
      <alignment horizontal="center" vertical="center"/>
    </xf>
    <xf numFmtId="0" fontId="0" fillId="7" borderId="5" xfId="0" applyFill="1" applyBorder="1" applyAlignment="1">
      <alignment horizontal="center" vertical="center"/>
    </xf>
    <xf numFmtId="0" fontId="0" fillId="7" borderId="1" xfId="0" applyFill="1" applyBorder="1" applyAlignment="1">
      <alignment horizontal="center" vertical="center"/>
    </xf>
    <xf numFmtId="0" fontId="0" fillId="0" borderId="4" xfId="0" applyBorder="1"/>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xf numFmtId="0" fontId="0" fillId="8" borderId="0" xfId="0" applyFill="1"/>
    <xf numFmtId="0" fontId="0" fillId="8" borderId="8" xfId="0" applyFill="1" applyBorder="1" applyAlignment="1">
      <alignment horizontal="center"/>
    </xf>
    <xf numFmtId="0" fontId="0" fillId="8" borderId="9" xfId="0" applyFill="1" applyBorder="1"/>
    <xf numFmtId="0" fontId="0" fillId="8" borderId="1" xfId="0" applyFill="1" applyBorder="1"/>
    <xf numFmtId="0" fontId="0" fillId="8" borderId="5" xfId="0" applyFill="1" applyBorder="1"/>
    <xf numFmtId="0" fontId="0" fillId="8" borderId="1" xfId="0" applyFill="1" applyBorder="1" applyAlignment="1">
      <alignment horizontal="center"/>
    </xf>
    <xf numFmtId="0" fontId="0" fillId="8" borderId="5" xfId="0" applyFill="1" applyBorder="1" applyAlignment="1">
      <alignment horizontal="center"/>
    </xf>
    <xf numFmtId="0" fontId="0" fillId="8" borderId="0" xfId="0" applyFill="1" applyAlignment="1">
      <alignment horizontal="center"/>
    </xf>
    <xf numFmtId="0" fontId="2" fillId="9" borderId="1" xfId="0" applyFont="1" applyFill="1" applyBorder="1" applyAlignment="1">
      <alignment horizontal="center"/>
    </xf>
    <xf numFmtId="0" fontId="2" fillId="9" borderId="5" xfId="0" applyFont="1" applyFill="1" applyBorder="1" applyAlignment="1">
      <alignment horizontal="center"/>
    </xf>
    <xf numFmtId="0" fontId="2" fillId="9" borderId="0" xfId="0" applyFont="1" applyFill="1" applyAlignment="1">
      <alignment horizontal="center"/>
    </xf>
    <xf numFmtId="9" fontId="2" fillId="9" borderId="1" xfId="0" applyNumberFormat="1" applyFont="1"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2" borderId="1" xfId="0" applyFill="1" applyBorder="1"/>
    <xf numFmtId="0" fontId="0" fillId="3" borderId="1" xfId="0" applyFill="1" applyBorder="1"/>
    <xf numFmtId="0" fontId="0" fillId="4" borderId="1" xfId="0" applyFill="1" applyBorder="1"/>
    <xf numFmtId="0" fontId="0" fillId="0" borderId="1" xfId="0" applyBorder="1" applyAlignment="1">
      <alignment horizontal="center"/>
    </xf>
    <xf numFmtId="0" fontId="0" fillId="5" borderId="1" xfId="0" applyFill="1" applyBorder="1" applyAlignment="1">
      <alignment horizontal="center"/>
    </xf>
    <xf numFmtId="2" fontId="0" fillId="5" borderId="1" xfId="0" applyNumberFormat="1" applyFill="1" applyBorder="1" applyAlignment="1">
      <alignment horizontal="center"/>
    </xf>
    <xf numFmtId="2" fontId="0" fillId="3" borderId="1" xfId="0" applyNumberFormat="1" applyFill="1" applyBorder="1" applyAlignment="1">
      <alignment horizontal="center"/>
    </xf>
    <xf numFmtId="2" fontId="0" fillId="4" borderId="1" xfId="0" applyNumberFormat="1" applyFill="1" applyBorder="1" applyAlignment="1">
      <alignment horizontal="center"/>
    </xf>
    <xf numFmtId="0" fontId="0" fillId="6" borderId="1" xfId="0" applyFill="1" applyBorder="1" applyAlignment="1">
      <alignment horizontal="center"/>
    </xf>
    <xf numFmtId="2" fontId="0" fillId="6" borderId="1" xfId="0" applyNumberFormat="1" applyFill="1" applyBorder="1" applyAlignment="1">
      <alignment horizontal="center"/>
    </xf>
    <xf numFmtId="0" fontId="0" fillId="7" borderId="1" xfId="0" applyFill="1" applyBorder="1" applyAlignment="1">
      <alignment horizontal="center"/>
    </xf>
    <xf numFmtId="2" fontId="0" fillId="7" borderId="1" xfId="0" applyNumberFormat="1" applyFill="1" applyBorder="1" applyAlignment="1">
      <alignment horizontal="center"/>
    </xf>
    <xf numFmtId="0" fontId="0" fillId="3" borderId="0" xfId="0" applyFill="1"/>
    <xf numFmtId="0" fontId="0" fillId="5" borderId="0" xfId="0" applyFill="1"/>
    <xf numFmtId="0" fontId="0" fillId="4" borderId="0" xfId="0" applyFill="1"/>
    <xf numFmtId="0" fontId="0" fillId="6" borderId="0" xfId="0" applyFill="1"/>
    <xf numFmtId="0" fontId="0" fillId="7" borderId="0" xfId="0" applyFill="1"/>
    <xf numFmtId="0" fontId="0" fillId="0" borderId="1" xfId="0" applyFill="1" applyBorder="1" applyAlignment="1">
      <alignment horizontal="center"/>
    </xf>
    <xf numFmtId="2" fontId="0" fillId="0" borderId="1" xfId="0" applyNumberFormat="1" applyBorder="1"/>
    <xf numFmtId="0" fontId="0" fillId="0" borderId="6" xfId="0" applyBorder="1" applyAlignment="1">
      <alignment horizontal="center"/>
    </xf>
    <xf numFmtId="0" fontId="0" fillId="0" borderId="9" xfId="0" applyBorder="1"/>
    <xf numFmtId="0" fontId="0" fillId="0" borderId="9" xfId="0" applyBorder="1" applyAlignment="1">
      <alignment horizontal="center"/>
    </xf>
    <xf numFmtId="0" fontId="0" fillId="4" borderId="5" xfId="0" applyFill="1" applyBorder="1" applyAlignment="1">
      <alignment horizontal="center"/>
    </xf>
    <xf numFmtId="0" fontId="0" fillId="4" borderId="5" xfId="0" applyFill="1" applyBorder="1"/>
    <xf numFmtId="0" fontId="0" fillId="0" borderId="1" xfId="0" applyFill="1" applyBorder="1" applyAlignment="1"/>
    <xf numFmtId="2" fontId="0" fillId="0" borderId="1" xfId="0" applyNumberFormat="1" applyBorder="1" applyAlignment="1">
      <alignment horizontal="center"/>
    </xf>
    <xf numFmtId="0" fontId="0" fillId="0" borderId="1" xfId="0" applyFill="1" applyBorder="1"/>
    <xf numFmtId="0" fontId="0" fillId="0" borderId="6" xfId="0" applyBorder="1"/>
    <xf numFmtId="0" fontId="0" fillId="10" borderId="5" xfId="0" applyFill="1" applyBorder="1" applyAlignment="1">
      <alignment horizontal="center"/>
    </xf>
    <xf numFmtId="0" fontId="0" fillId="10" borderId="1" xfId="0" applyFill="1" applyBorder="1"/>
    <xf numFmtId="0" fontId="0" fillId="10" borderId="5" xfId="0" applyFill="1" applyBorder="1"/>
    <xf numFmtId="164" fontId="0" fillId="10" borderId="1" xfId="0" applyNumberFormat="1" applyFill="1" applyBorder="1"/>
    <xf numFmtId="0" fontId="0" fillId="8" borderId="5" xfId="0" applyFill="1" applyBorder="1" applyAlignment="1">
      <alignment horizontal="center" vertical="center"/>
    </xf>
    <xf numFmtId="0" fontId="0" fillId="8" borderId="11" xfId="0" applyFill="1" applyBorder="1" applyAlignment="1">
      <alignment horizontal="center" vertical="center"/>
    </xf>
    <xf numFmtId="0" fontId="0" fillId="8" borderId="6" xfId="0" applyFill="1" applyBorder="1" applyAlignment="1">
      <alignment horizontal="center" vertical="center"/>
    </xf>
    <xf numFmtId="0" fontId="2" fillId="9" borderId="5" xfId="0" applyFont="1" applyFill="1" applyBorder="1" applyAlignment="1">
      <alignment horizontal="center"/>
    </xf>
    <xf numFmtId="0" fontId="2" fillId="9" borderId="11" xfId="0" applyFont="1" applyFill="1" applyBorder="1" applyAlignment="1">
      <alignment horizontal="center"/>
    </xf>
    <xf numFmtId="0" fontId="2" fillId="9" borderId="2" xfId="0" applyFont="1" applyFill="1" applyBorder="1" applyAlignment="1">
      <alignment horizontal="center"/>
    </xf>
    <xf numFmtId="0" fontId="2" fillId="9" borderId="0" xfId="0" applyFont="1" applyFill="1" applyAlignment="1">
      <alignment horizontal="center"/>
    </xf>
    <xf numFmtId="0" fontId="0" fillId="0" borderId="1" xfId="0" applyBorder="1" applyAlignment="1">
      <alignment horizontal="center"/>
    </xf>
    <xf numFmtId="0" fontId="0" fillId="0" borderId="0" xfId="0" applyAlignment="1">
      <alignment horizontal="center"/>
    </xf>
    <xf numFmtId="0" fontId="0" fillId="2" borderId="5" xfId="0" applyFill="1" applyBorder="1" applyAlignment="1">
      <alignment horizontal="center"/>
    </xf>
    <xf numFmtId="0" fontId="0" fillId="2" borderId="11" xfId="0" applyFill="1" applyBorder="1" applyAlignment="1">
      <alignment horizontal="center"/>
    </xf>
    <xf numFmtId="0" fontId="0" fillId="3" borderId="11" xfId="0" applyFill="1" applyBorder="1" applyAlignment="1">
      <alignment horizontal="center"/>
    </xf>
    <xf numFmtId="0" fontId="0" fillId="4" borderId="11" xfId="0" applyFill="1"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10" borderId="11" xfId="0" applyFill="1" applyBorder="1"/>
    <xf numFmtId="0" fontId="0" fillId="10" borderId="6" xfId="0" applyFill="1" applyBorder="1"/>
    <xf numFmtId="2" fontId="0" fillId="10" borderId="1" xfId="0" applyNumberForma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361951</xdr:colOff>
      <xdr:row>17</xdr:row>
      <xdr:rowOff>190499</xdr:rowOff>
    </xdr:from>
    <xdr:ext cx="5095874" cy="3400426"/>
    <xdr:sp macro="" textlink="">
      <xdr:nvSpPr>
        <xdr:cNvPr id="2" name="1 CuadroTexto"/>
        <xdr:cNvSpPr txBox="1"/>
      </xdr:nvSpPr>
      <xdr:spPr>
        <a:xfrm>
          <a:off x="762001" y="3428999"/>
          <a:ext cx="5095874" cy="3400426"/>
        </a:xfrm>
        <a:custGeom>
          <a:avLst/>
          <a:gdLst>
            <a:gd name="connsiteX0" fmla="*/ 0 w 5095874"/>
            <a:gd name="connsiteY0" fmla="*/ 0 h 3400426"/>
            <a:gd name="connsiteX1" fmla="*/ 5095874 w 5095874"/>
            <a:gd name="connsiteY1" fmla="*/ 0 h 3400426"/>
            <a:gd name="connsiteX2" fmla="*/ 5095874 w 5095874"/>
            <a:gd name="connsiteY2" fmla="*/ 3400426 h 3400426"/>
            <a:gd name="connsiteX3" fmla="*/ 0 w 5095874"/>
            <a:gd name="connsiteY3" fmla="*/ 3400426 h 3400426"/>
            <a:gd name="connsiteX4" fmla="*/ 0 w 5095874"/>
            <a:gd name="connsiteY4" fmla="*/ 0 h 340042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095874" h="3400426">
              <a:moveTo>
                <a:pt x="0" y="0"/>
              </a:moveTo>
              <a:lnTo>
                <a:pt x="5095874" y="0"/>
              </a:lnTo>
              <a:lnTo>
                <a:pt x="5095874" y="3400426"/>
              </a:lnTo>
              <a:lnTo>
                <a:pt x="0" y="3400426"/>
              </a:lnTo>
              <a:lnTo>
                <a:pt x="0" y="0"/>
              </a:lnTo>
              <a:close/>
            </a:path>
          </a:pathLst>
        </a:cu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AR" sz="1100"/>
            <a:t>Lunes 16 de Diciembre</a:t>
          </a:r>
        </a:p>
        <a:p>
          <a:r>
            <a:rPr lang="es-AR" sz="1100"/>
            <a:t>Fui a hacer los cortes a la Estación Experimental. El ensayo estaba muy desarrollado. El amarantotenía un metro de altura aproximadamente.</a:t>
          </a:r>
        </a:p>
        <a:p>
          <a:r>
            <a:rPr lang="es-AR" sz="1100"/>
            <a:t>Hice cortes de 3 surcos (0,35</a:t>
          </a:r>
          <a:r>
            <a:rPr lang="es-AR" sz="1100" baseline="0"/>
            <a:t> cm entre surco)</a:t>
          </a:r>
          <a:r>
            <a:rPr lang="es-AR" sz="1100"/>
            <a:t> por 30 cm. Por</a:t>
          </a:r>
          <a:r>
            <a:rPr lang="es-AR" sz="1100" baseline="0"/>
            <a:t> lo cual, la muestra correspondía a una superficie de  0,21 m2.</a:t>
          </a:r>
        </a:p>
        <a:p>
          <a:r>
            <a:rPr lang="es-AR" sz="1100" baseline="0"/>
            <a:t>La estracción de muestras se llevó a cabo en los dos primeros bloques. El amaranto estaba muy desarrollado. Hubo algunos ejemplares que ya habían largado la panoja.</a:t>
          </a:r>
        </a:p>
        <a:p>
          <a:endParaRPr lang="es-AR" sz="1100" baseline="0"/>
        </a:p>
        <a:p>
          <a:r>
            <a:rPr lang="es-AR" sz="1100" baseline="0"/>
            <a:t>Si miramos la parcela de perfil, enía esta forma:</a:t>
          </a:r>
        </a:p>
        <a:p>
          <a:r>
            <a:rPr lang="es-AR" sz="1100" baseline="0"/>
            <a:t> </a:t>
          </a:r>
          <a:endParaRPr lang="es-AR" sz="1100"/>
        </a:p>
        <a:p>
          <a:endParaRPr lang="es-AR" sz="1100"/>
        </a:p>
        <a:p>
          <a:endParaRPr lang="es-AR" sz="1100"/>
        </a:p>
        <a:p>
          <a:endParaRPr lang="es-AR" sz="1100"/>
        </a:p>
        <a:p>
          <a:endParaRPr lang="es-AR" sz="1100"/>
        </a:p>
        <a:p>
          <a:endParaRPr lang="es-AR" sz="1100"/>
        </a:p>
        <a:p>
          <a:r>
            <a:rPr lang="es-AR" sz="1100"/>
            <a:t>Había irregularidad.</a:t>
          </a:r>
        </a:p>
        <a:p>
          <a:r>
            <a:rPr lang="es-AR" sz="1100"/>
            <a:t>Tambien la</a:t>
          </a:r>
          <a:r>
            <a:rPr lang="es-AR" sz="1100" baseline="0"/>
            <a:t> coloración verde del amaranto variaba en la misma parcela.</a:t>
          </a:r>
        </a:p>
        <a:p>
          <a:r>
            <a:rPr lang="es-AR" sz="1100" baseline="0"/>
            <a:t>La vicia estaba muy desarrollada. El TR muy poco.</a:t>
          </a:r>
          <a:endParaRPr lang="es-AR" sz="1100"/>
        </a:p>
      </xdr:txBody>
    </xdr:sp>
    <xdr:clientData/>
  </xdr:oneCellAnchor>
  <xdr:twoCellAnchor>
    <xdr:from>
      <xdr:col>2</xdr:col>
      <xdr:colOff>628650</xdr:colOff>
      <xdr:row>27</xdr:row>
      <xdr:rowOff>57150</xdr:rowOff>
    </xdr:from>
    <xdr:to>
      <xdr:col>4</xdr:col>
      <xdr:colOff>952500</xdr:colOff>
      <xdr:row>30</xdr:row>
      <xdr:rowOff>57150</xdr:rowOff>
    </xdr:to>
    <xdr:sp macro="" textlink="">
      <xdr:nvSpPr>
        <xdr:cNvPr id="3" name="2 Forma libre"/>
        <xdr:cNvSpPr/>
      </xdr:nvSpPr>
      <xdr:spPr>
        <a:xfrm>
          <a:off x="1790700" y="5200650"/>
          <a:ext cx="1847850" cy="571500"/>
        </a:xfrm>
        <a:custGeom>
          <a:avLst/>
          <a:gdLst>
            <a:gd name="connsiteX0" fmla="*/ 0 w 10000"/>
            <a:gd name="connsiteY0" fmla="*/ 1000 h 10000"/>
            <a:gd name="connsiteX1" fmla="*/ 2500 w 10000"/>
            <a:gd name="connsiteY1" fmla="*/ 2000 h 10000"/>
            <a:gd name="connsiteX2" fmla="*/ 5000 w 10000"/>
            <a:gd name="connsiteY2" fmla="*/ 1000 h 10000"/>
            <a:gd name="connsiteX3" fmla="*/ 6937 w 10000"/>
            <a:gd name="connsiteY3" fmla="*/ 26 h 10000"/>
            <a:gd name="connsiteX4" fmla="*/ 8062 w 10000"/>
            <a:gd name="connsiteY4" fmla="*/ 26 h 10000"/>
            <a:gd name="connsiteX5" fmla="*/ 9999 w 10000"/>
            <a:gd name="connsiteY5" fmla="*/ 1000 h 10000"/>
            <a:gd name="connsiteX6" fmla="*/ 10000 w 10000"/>
            <a:gd name="connsiteY6" fmla="*/ 9000 h 10000"/>
            <a:gd name="connsiteX7" fmla="*/ 7500 w 10000"/>
            <a:gd name="connsiteY7" fmla="*/ 8000 h 10000"/>
            <a:gd name="connsiteX8" fmla="*/ 5000 w 10000"/>
            <a:gd name="connsiteY8" fmla="*/ 9000 h 10000"/>
            <a:gd name="connsiteX9" fmla="*/ 3063 w 10000"/>
            <a:gd name="connsiteY9" fmla="*/ 9974 h 10000"/>
            <a:gd name="connsiteX10" fmla="*/ 1938 w 10000"/>
            <a:gd name="connsiteY10" fmla="*/ 9974 h 10000"/>
            <a:gd name="connsiteX11" fmla="*/ 1 w 10000"/>
            <a:gd name="connsiteY11" fmla="*/ 9000 h 10000"/>
            <a:gd name="connsiteX12" fmla="*/ 0 w 10000"/>
            <a:gd name="connsiteY12" fmla="*/ 1000 h 10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0000" h="10000">
              <a:moveTo>
                <a:pt x="0" y="1000"/>
              </a:moveTo>
              <a:cubicBezTo>
                <a:pt x="0" y="1552"/>
                <a:pt x="1119" y="2000"/>
                <a:pt x="2500" y="2000"/>
              </a:cubicBezTo>
              <a:cubicBezTo>
                <a:pt x="3881" y="2000"/>
                <a:pt x="5000" y="1552"/>
                <a:pt x="5000" y="1000"/>
              </a:cubicBezTo>
              <a:cubicBezTo>
                <a:pt x="5000" y="534"/>
                <a:pt x="5803" y="130"/>
                <a:pt x="6937" y="26"/>
              </a:cubicBezTo>
              <a:cubicBezTo>
                <a:pt x="7307" y="-8"/>
                <a:pt x="7692" y="-8"/>
                <a:pt x="8062" y="26"/>
              </a:cubicBezTo>
              <a:cubicBezTo>
                <a:pt x="9196" y="131"/>
                <a:pt x="9999" y="535"/>
                <a:pt x="9999" y="1000"/>
              </a:cubicBezTo>
              <a:cubicBezTo>
                <a:pt x="9999" y="3667"/>
                <a:pt x="10000" y="6333"/>
                <a:pt x="10000" y="9000"/>
              </a:cubicBezTo>
              <a:cubicBezTo>
                <a:pt x="10000" y="8448"/>
                <a:pt x="8881" y="8000"/>
                <a:pt x="7500" y="8000"/>
              </a:cubicBezTo>
              <a:cubicBezTo>
                <a:pt x="6119" y="8000"/>
                <a:pt x="5000" y="8448"/>
                <a:pt x="5000" y="9000"/>
              </a:cubicBezTo>
              <a:cubicBezTo>
                <a:pt x="5000" y="9466"/>
                <a:pt x="4197" y="9870"/>
                <a:pt x="3063" y="9974"/>
              </a:cubicBezTo>
              <a:cubicBezTo>
                <a:pt x="2693" y="10008"/>
                <a:pt x="2308" y="10008"/>
                <a:pt x="1938" y="9974"/>
              </a:cubicBezTo>
              <a:cubicBezTo>
                <a:pt x="804" y="9869"/>
                <a:pt x="1" y="9465"/>
                <a:pt x="1" y="9000"/>
              </a:cubicBezTo>
              <a:cubicBezTo>
                <a:pt x="1" y="6333"/>
                <a:pt x="0" y="3667"/>
                <a:pt x="0" y="1000"/>
              </a:cubicBezTo>
              <a:close/>
            </a:path>
          </a:pathLst>
        </a:cu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AR" sz="1100"/>
        </a:p>
      </xdr:txBody>
    </xdr:sp>
    <xdr:clientData/>
  </xdr:twoCellAnchor>
  <xdr:twoCellAnchor>
    <xdr:from>
      <xdr:col>3</xdr:col>
      <xdr:colOff>323850</xdr:colOff>
      <xdr:row>29</xdr:row>
      <xdr:rowOff>0</xdr:rowOff>
    </xdr:from>
    <xdr:to>
      <xdr:col>4</xdr:col>
      <xdr:colOff>962025</xdr:colOff>
      <xdr:row>30</xdr:row>
      <xdr:rowOff>57150</xdr:rowOff>
    </xdr:to>
    <xdr:sp macro="" textlink="">
      <xdr:nvSpPr>
        <xdr:cNvPr id="4" name="3 Rectángulo redondeado"/>
        <xdr:cNvSpPr/>
      </xdr:nvSpPr>
      <xdr:spPr>
        <a:xfrm>
          <a:off x="2247900" y="5524500"/>
          <a:ext cx="1400175" cy="247650"/>
        </a:xfrm>
        <a:prstGeom prst="round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A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171450</xdr:colOff>
      <xdr:row>22</xdr:row>
      <xdr:rowOff>180976</xdr:rowOff>
    </xdr:from>
    <xdr:to>
      <xdr:col>7</xdr:col>
      <xdr:colOff>333375</xdr:colOff>
      <xdr:row>30</xdr:row>
      <xdr:rowOff>180976</xdr:rowOff>
    </xdr:to>
    <xdr:sp macro="" textlink="">
      <xdr:nvSpPr>
        <xdr:cNvPr id="2" name="1 CuadroTexto"/>
        <xdr:cNvSpPr txBox="1"/>
      </xdr:nvSpPr>
      <xdr:spPr>
        <a:xfrm>
          <a:off x="1695450" y="4391026"/>
          <a:ext cx="4105275"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AR" sz="1100">
              <a:solidFill>
                <a:schemeClr val="dk1"/>
              </a:solidFill>
              <a:latin typeface="+mn-lt"/>
              <a:ea typeface="+mn-ea"/>
              <a:cs typeface="+mn-cs"/>
            </a:rPr>
            <a:t>(La cosecha se hizo esperar por la lluvia de la época, que no permitía que termine de madurar la semilla ni que se seque el cultivo. El dia que se dieron las condiciones ambientales optimas para el desarrollo, en coincidencia de una humedad adecuada del cultivo, en el ensayo había un importante porcentaje de vuelco. También de dehiscencia por las reiteradas lluvias. Por lo cual esto contribuyó al bajo rendimiento generalizado en todo el ensayo, respecto a los valores esperados.</a:t>
          </a:r>
          <a:endParaRPr lang="es-AR"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L23"/>
  <sheetViews>
    <sheetView topLeftCell="A4" workbookViewId="0">
      <selection activeCell="J24" sqref="J24"/>
    </sheetView>
  </sheetViews>
  <sheetFormatPr baseColWidth="10" defaultRowHeight="15"/>
  <cols>
    <col min="2" max="2" width="10" customWidth="1"/>
    <col min="3" max="3" width="9.28515625" customWidth="1"/>
    <col min="4" max="4" width="9.42578125" customWidth="1"/>
    <col min="5" max="5" width="9.85546875" customWidth="1"/>
    <col min="6" max="6" width="9.28515625" customWidth="1"/>
    <col min="7" max="7" width="10.28515625" customWidth="1"/>
    <col min="8" max="8" width="10.140625" customWidth="1"/>
    <col min="9" max="9" width="10" customWidth="1"/>
    <col min="10" max="10" width="9.85546875" customWidth="1"/>
    <col min="11" max="11" width="10" customWidth="1"/>
  </cols>
  <sheetData>
    <row r="1" spans="1:12" ht="15.75" thickBot="1">
      <c r="B1" s="10"/>
      <c r="C1" s="10"/>
      <c r="D1" s="10"/>
      <c r="E1" s="10"/>
      <c r="F1" s="10"/>
      <c r="G1" s="10"/>
      <c r="H1" s="10"/>
      <c r="I1" s="10"/>
      <c r="J1" s="10"/>
      <c r="K1" s="10"/>
      <c r="L1" s="10"/>
    </row>
    <row r="2" spans="1:12" ht="30" customHeight="1" thickBot="1">
      <c r="B2" s="10"/>
      <c r="C2" s="10"/>
      <c r="D2" s="10"/>
      <c r="E2" s="10"/>
      <c r="F2" s="22"/>
      <c r="G2" s="22"/>
      <c r="H2" s="23" t="s">
        <v>7</v>
      </c>
      <c r="I2" s="23"/>
      <c r="J2" s="23"/>
      <c r="K2" s="10"/>
      <c r="L2" s="10"/>
    </row>
    <row r="3" spans="1:12" ht="22.5" customHeight="1">
      <c r="A3" s="8" t="s">
        <v>6</v>
      </c>
      <c r="D3" t="s">
        <v>23</v>
      </c>
      <c r="F3" s="21"/>
      <c r="G3" s="2"/>
      <c r="H3" s="2"/>
      <c r="I3" s="2"/>
      <c r="J3" s="21" t="s">
        <v>24</v>
      </c>
    </row>
    <row r="4" spans="1:12" ht="30" customHeight="1">
      <c r="B4" s="12" t="s">
        <v>0</v>
      </c>
      <c r="C4" s="13" t="s">
        <v>1</v>
      </c>
      <c r="D4" s="16" t="s">
        <v>2</v>
      </c>
      <c r="E4" s="18" t="s">
        <v>3</v>
      </c>
      <c r="F4" s="19" t="s">
        <v>4</v>
      </c>
      <c r="G4" s="7" t="s">
        <v>5</v>
      </c>
      <c r="H4" s="17" t="s">
        <v>2</v>
      </c>
      <c r="I4" s="12" t="s">
        <v>0</v>
      </c>
      <c r="J4" s="20" t="s">
        <v>4</v>
      </c>
      <c r="K4" s="13" t="s">
        <v>1</v>
      </c>
      <c r="L4" s="18" t="s">
        <v>3</v>
      </c>
    </row>
    <row r="5" spans="1:12">
      <c r="B5" s="9" t="s">
        <v>5</v>
      </c>
      <c r="C5" s="4"/>
      <c r="D5" s="4"/>
      <c r="E5" s="4"/>
      <c r="F5" s="4"/>
      <c r="G5" s="4"/>
      <c r="H5" s="4"/>
      <c r="I5" s="4"/>
      <c r="J5" s="4"/>
      <c r="K5" s="4"/>
      <c r="L5" s="5"/>
    </row>
    <row r="6" spans="1:12" ht="30.75" customHeight="1">
      <c r="B6" s="20" t="s">
        <v>4</v>
      </c>
      <c r="C6" s="16" t="s">
        <v>2</v>
      </c>
      <c r="D6" s="18" t="s">
        <v>3</v>
      </c>
      <c r="E6" s="12" t="s">
        <v>0</v>
      </c>
      <c r="F6" s="14" t="s">
        <v>1</v>
      </c>
      <c r="G6" s="6"/>
      <c r="H6" s="15" t="s">
        <v>1</v>
      </c>
      <c r="I6" s="18" t="s">
        <v>3</v>
      </c>
      <c r="J6" s="16" t="s">
        <v>2</v>
      </c>
      <c r="K6" s="20" t="s">
        <v>4</v>
      </c>
      <c r="L6" s="12" t="s">
        <v>0</v>
      </c>
    </row>
    <row r="7" spans="1:12">
      <c r="D7" t="s">
        <v>25</v>
      </c>
      <c r="J7" t="s">
        <v>26</v>
      </c>
    </row>
    <row r="10" spans="1:12" ht="31.5" customHeight="1">
      <c r="A10" s="11" t="s">
        <v>9</v>
      </c>
      <c r="B10" s="3" t="s">
        <v>0</v>
      </c>
    </row>
    <row r="11" spans="1:12">
      <c r="B11" t="s">
        <v>8</v>
      </c>
    </row>
    <row r="12" spans="1:12">
      <c r="J12" t="s">
        <v>16</v>
      </c>
    </row>
    <row r="13" spans="1:12">
      <c r="B13" t="s">
        <v>10</v>
      </c>
      <c r="J13" s="52" t="s">
        <v>17</v>
      </c>
      <c r="K13" s="52"/>
      <c r="L13" s="52"/>
    </row>
    <row r="14" spans="1:12">
      <c r="B14" t="s">
        <v>11</v>
      </c>
      <c r="J14" s="54" t="s">
        <v>18</v>
      </c>
      <c r="K14" s="54"/>
      <c r="L14" s="54"/>
    </row>
    <row r="15" spans="1:12">
      <c r="B15" t="s">
        <v>12</v>
      </c>
      <c r="J15" s="53" t="s">
        <v>19</v>
      </c>
      <c r="K15" s="53"/>
      <c r="L15" s="53"/>
    </row>
    <row r="16" spans="1:12">
      <c r="J16" s="55" t="s">
        <v>20</v>
      </c>
      <c r="K16" s="55"/>
      <c r="L16" s="55"/>
    </row>
    <row r="17" spans="2:12">
      <c r="B17" t="s">
        <v>13</v>
      </c>
      <c r="J17" s="56" t="s">
        <v>21</v>
      </c>
      <c r="K17" s="56"/>
      <c r="L17" s="56"/>
    </row>
    <row r="18" spans="2:12">
      <c r="B18" t="s">
        <v>14</v>
      </c>
    </row>
    <row r="19" spans="2:12">
      <c r="B19" t="s">
        <v>15</v>
      </c>
      <c r="J19" t="s">
        <v>22</v>
      </c>
    </row>
    <row r="21" spans="2:12">
      <c r="B21" t="s">
        <v>27</v>
      </c>
    </row>
    <row r="22" spans="2:12">
      <c r="B22" t="s">
        <v>28</v>
      </c>
    </row>
    <row r="23" spans="2:12">
      <c r="B23" t="s">
        <v>29</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M28"/>
  <sheetViews>
    <sheetView workbookViewId="0">
      <selection activeCell="P37" sqref="P37"/>
    </sheetView>
  </sheetViews>
  <sheetFormatPr baseColWidth="10" defaultRowHeight="15"/>
  <cols>
    <col min="1" max="1" width="8.7109375" bestFit="1" customWidth="1"/>
    <col min="2" max="2" width="5.85546875" bestFit="1" customWidth="1"/>
    <col min="3" max="3" width="15.42578125" bestFit="1" customWidth="1"/>
    <col min="4" max="4" width="8.85546875" bestFit="1" customWidth="1"/>
    <col min="5" max="5" width="28" bestFit="1" customWidth="1"/>
    <col min="6" max="6" width="19.28515625" bestFit="1" customWidth="1"/>
    <col min="7" max="7" width="9.28515625" customWidth="1"/>
    <col min="8" max="8" width="13.140625" bestFit="1" customWidth="1"/>
    <col min="9" max="9" width="7.85546875" bestFit="1" customWidth="1"/>
    <col min="10" max="10" width="29.5703125" bestFit="1" customWidth="1"/>
    <col min="11" max="11" width="60.5703125" bestFit="1" customWidth="1"/>
    <col min="12" max="12" width="58.85546875" bestFit="1" customWidth="1"/>
  </cols>
  <sheetData>
    <row r="1" spans="1:13">
      <c r="B1" s="72" t="s">
        <v>36</v>
      </c>
      <c r="C1" s="73"/>
      <c r="D1" s="73"/>
      <c r="E1" s="73"/>
      <c r="F1" s="74"/>
      <c r="G1" s="77" t="s">
        <v>138</v>
      </c>
      <c r="H1" s="78"/>
      <c r="I1" s="78"/>
      <c r="J1" s="78"/>
      <c r="K1" s="78"/>
      <c r="L1" s="78"/>
      <c r="M1" s="78"/>
    </row>
    <row r="2" spans="1:13">
      <c r="B2" s="25"/>
      <c r="C2" s="25"/>
      <c r="D2" s="26" t="s">
        <v>33</v>
      </c>
      <c r="E2" s="25"/>
      <c r="F2" s="27"/>
      <c r="G2" s="35"/>
      <c r="H2" s="35"/>
      <c r="I2" s="35"/>
      <c r="J2" s="35"/>
      <c r="K2" s="35"/>
      <c r="L2" s="35"/>
      <c r="M2" s="35"/>
    </row>
    <row r="3" spans="1:13">
      <c r="B3" s="28" t="s">
        <v>31</v>
      </c>
      <c r="C3" s="28" t="s">
        <v>32</v>
      </c>
      <c r="D3" s="28" t="s">
        <v>34</v>
      </c>
      <c r="E3" s="29" t="s">
        <v>35</v>
      </c>
      <c r="F3" s="28" t="s">
        <v>49</v>
      </c>
      <c r="G3" s="75" t="s">
        <v>51</v>
      </c>
      <c r="H3" s="76"/>
      <c r="I3" s="76"/>
      <c r="J3" s="33" t="s">
        <v>55</v>
      </c>
      <c r="K3" s="33" t="s">
        <v>33</v>
      </c>
      <c r="L3" s="33" t="s">
        <v>58</v>
      </c>
      <c r="M3" s="33" t="s">
        <v>31</v>
      </c>
    </row>
    <row r="4" spans="1:13">
      <c r="A4" s="24" t="s">
        <v>23</v>
      </c>
      <c r="B4" s="30"/>
      <c r="C4" s="30"/>
      <c r="D4" s="30"/>
      <c r="E4" s="31"/>
      <c r="F4" s="30"/>
      <c r="G4" s="33" t="s">
        <v>52</v>
      </c>
      <c r="H4" s="33" t="s">
        <v>53</v>
      </c>
      <c r="I4" s="34" t="s">
        <v>54</v>
      </c>
      <c r="J4" s="33" t="s">
        <v>56</v>
      </c>
      <c r="K4" s="33"/>
      <c r="L4" s="33"/>
      <c r="M4" s="33"/>
    </row>
    <row r="5" spans="1:13">
      <c r="A5" s="24" t="s">
        <v>0</v>
      </c>
      <c r="B5" s="30">
        <v>3</v>
      </c>
      <c r="C5" s="30" t="s">
        <v>37</v>
      </c>
      <c r="D5" s="30" t="s">
        <v>42</v>
      </c>
      <c r="E5" s="31" t="s">
        <v>38</v>
      </c>
      <c r="F5" s="30"/>
      <c r="G5" s="33" t="s">
        <v>57</v>
      </c>
      <c r="H5" s="33"/>
      <c r="I5" s="34"/>
      <c r="J5" s="36">
        <v>0.85</v>
      </c>
      <c r="K5" s="33" t="s">
        <v>60</v>
      </c>
      <c r="L5" s="33" t="s">
        <v>59</v>
      </c>
      <c r="M5" s="33" t="s">
        <v>64</v>
      </c>
    </row>
    <row r="6" spans="1:13">
      <c r="A6" s="24" t="s">
        <v>30</v>
      </c>
      <c r="B6" s="30">
        <v>2</v>
      </c>
      <c r="C6" s="30" t="s">
        <v>37</v>
      </c>
      <c r="D6" s="30" t="s">
        <v>43</v>
      </c>
      <c r="E6" s="31" t="s">
        <v>39</v>
      </c>
      <c r="F6" s="30"/>
      <c r="G6" s="33"/>
      <c r="H6" s="33"/>
      <c r="I6" s="34" t="s">
        <v>61</v>
      </c>
      <c r="J6" s="33" t="s">
        <v>63</v>
      </c>
      <c r="K6" s="33" t="s">
        <v>68</v>
      </c>
      <c r="L6" s="33" t="s">
        <v>62</v>
      </c>
      <c r="M6" s="33" t="s">
        <v>65</v>
      </c>
    </row>
    <row r="7" spans="1:13">
      <c r="A7" s="24" t="s">
        <v>2</v>
      </c>
      <c r="B7" s="30">
        <v>5</v>
      </c>
      <c r="C7" s="30" t="s">
        <v>37</v>
      </c>
      <c r="D7" s="30" t="s">
        <v>42</v>
      </c>
      <c r="E7" s="31" t="s">
        <v>40</v>
      </c>
      <c r="F7" s="30"/>
      <c r="G7" s="33"/>
      <c r="H7" s="33" t="s">
        <v>66</v>
      </c>
      <c r="I7" s="34"/>
      <c r="J7" s="33" t="s">
        <v>67</v>
      </c>
      <c r="K7" s="33" t="s">
        <v>69</v>
      </c>
      <c r="L7" s="33" t="s">
        <v>70</v>
      </c>
      <c r="M7" s="33" t="s">
        <v>71</v>
      </c>
    </row>
    <row r="8" spans="1:13">
      <c r="A8" s="24" t="s">
        <v>3</v>
      </c>
      <c r="B8" s="30">
        <v>2</v>
      </c>
      <c r="C8" s="30" t="s">
        <v>37</v>
      </c>
      <c r="D8" s="30" t="s">
        <v>42</v>
      </c>
      <c r="E8" s="31" t="s">
        <v>40</v>
      </c>
      <c r="F8" s="30"/>
      <c r="G8" s="33" t="s">
        <v>72</v>
      </c>
      <c r="H8" s="33"/>
      <c r="I8" s="34" t="s">
        <v>73</v>
      </c>
      <c r="J8" s="33" t="s">
        <v>75</v>
      </c>
      <c r="K8" s="33" t="s">
        <v>76</v>
      </c>
      <c r="L8" s="33" t="s">
        <v>74</v>
      </c>
      <c r="M8" s="33" t="s">
        <v>88</v>
      </c>
    </row>
    <row r="9" spans="1:13">
      <c r="A9" s="24" t="s">
        <v>4</v>
      </c>
      <c r="B9" s="30">
        <v>2</v>
      </c>
      <c r="C9" s="30" t="s">
        <v>37</v>
      </c>
      <c r="D9" s="30" t="s">
        <v>42</v>
      </c>
      <c r="E9" s="31" t="s">
        <v>41</v>
      </c>
      <c r="F9" s="30"/>
      <c r="G9" s="33" t="s">
        <v>77</v>
      </c>
      <c r="H9" s="33" t="s">
        <v>78</v>
      </c>
      <c r="I9" s="33"/>
      <c r="J9" s="33" t="s">
        <v>79</v>
      </c>
      <c r="K9" s="33" t="s">
        <v>81</v>
      </c>
      <c r="L9" s="33" t="s">
        <v>80</v>
      </c>
      <c r="M9" s="33" t="s">
        <v>87</v>
      </c>
    </row>
    <row r="10" spans="1:13">
      <c r="A10" s="24" t="s">
        <v>24</v>
      </c>
      <c r="B10" s="32"/>
      <c r="C10" s="30"/>
      <c r="D10" s="30"/>
      <c r="E10" s="31"/>
      <c r="F10" s="30"/>
      <c r="G10" s="33"/>
      <c r="H10" s="33"/>
      <c r="I10" s="33"/>
      <c r="J10" s="33"/>
      <c r="K10" s="33"/>
      <c r="L10" s="33"/>
      <c r="M10" s="33"/>
    </row>
    <row r="11" spans="1:13">
      <c r="A11" s="24" t="s">
        <v>0</v>
      </c>
      <c r="B11" s="30">
        <v>2</v>
      </c>
      <c r="C11" s="30" t="s">
        <v>37</v>
      </c>
      <c r="D11" s="30" t="s">
        <v>43</v>
      </c>
      <c r="E11" s="31" t="s">
        <v>47</v>
      </c>
      <c r="F11" s="30"/>
      <c r="G11" s="33" t="s">
        <v>72</v>
      </c>
      <c r="H11" s="33"/>
      <c r="I11" s="34"/>
      <c r="J11" s="33" t="s">
        <v>89</v>
      </c>
      <c r="K11" s="33" t="s">
        <v>90</v>
      </c>
      <c r="L11" s="33" t="s">
        <v>91</v>
      </c>
      <c r="M11" s="33" t="s">
        <v>92</v>
      </c>
    </row>
    <row r="12" spans="1:13">
      <c r="A12" s="24" t="s">
        <v>1</v>
      </c>
      <c r="B12" s="30"/>
      <c r="C12" s="30" t="s">
        <v>37</v>
      </c>
      <c r="D12" s="30" t="s">
        <v>43</v>
      </c>
      <c r="E12" s="31" t="s">
        <v>47</v>
      </c>
      <c r="F12" s="30"/>
      <c r="G12" s="33"/>
      <c r="H12" s="33"/>
      <c r="I12" s="34" t="s">
        <v>73</v>
      </c>
      <c r="J12" s="33" t="s">
        <v>97</v>
      </c>
      <c r="K12" s="33" t="s">
        <v>98</v>
      </c>
      <c r="L12" s="33"/>
      <c r="M12" s="33" t="s">
        <v>99</v>
      </c>
    </row>
    <row r="13" spans="1:13">
      <c r="A13" s="24" t="s">
        <v>2</v>
      </c>
      <c r="B13" s="30">
        <v>5</v>
      </c>
      <c r="C13" s="30" t="s">
        <v>37</v>
      </c>
      <c r="D13" s="30" t="s">
        <v>43</v>
      </c>
      <c r="E13" s="31" t="s">
        <v>47</v>
      </c>
      <c r="F13" s="30"/>
      <c r="G13" s="33"/>
      <c r="H13" s="33" t="s">
        <v>82</v>
      </c>
      <c r="I13" s="34"/>
      <c r="J13" s="33" t="s">
        <v>83</v>
      </c>
      <c r="K13" s="33" t="s">
        <v>84</v>
      </c>
      <c r="L13" s="33" t="s">
        <v>85</v>
      </c>
      <c r="M13" s="33" t="s">
        <v>86</v>
      </c>
    </row>
    <row r="14" spans="1:13">
      <c r="A14" s="24" t="s">
        <v>3</v>
      </c>
      <c r="B14" s="30"/>
      <c r="C14" s="30" t="s">
        <v>37</v>
      </c>
      <c r="D14" s="30" t="s">
        <v>43</v>
      </c>
      <c r="E14" s="31" t="s">
        <v>47</v>
      </c>
      <c r="F14" s="30"/>
      <c r="G14" s="33" t="s">
        <v>72</v>
      </c>
      <c r="H14" s="33"/>
      <c r="I14" s="34" t="s">
        <v>73</v>
      </c>
      <c r="J14" s="33" t="s">
        <v>100</v>
      </c>
      <c r="K14" s="33" t="s">
        <v>101</v>
      </c>
      <c r="L14" s="33" t="s">
        <v>102</v>
      </c>
      <c r="M14" s="33" t="s">
        <v>103</v>
      </c>
    </row>
    <row r="15" spans="1:13">
      <c r="A15" s="24" t="s">
        <v>4</v>
      </c>
      <c r="B15" s="30"/>
      <c r="C15" s="30" t="s">
        <v>37</v>
      </c>
      <c r="D15" s="30" t="s">
        <v>43</v>
      </c>
      <c r="E15" s="31" t="s">
        <v>47</v>
      </c>
      <c r="F15" s="30"/>
      <c r="G15" s="33" t="s">
        <v>72</v>
      </c>
      <c r="H15" s="33" t="s">
        <v>93</v>
      </c>
      <c r="I15" s="34"/>
      <c r="J15" s="33" t="s">
        <v>94</v>
      </c>
      <c r="K15" s="33" t="s">
        <v>95</v>
      </c>
      <c r="L15" s="33"/>
      <c r="M15" s="33" t="s">
        <v>96</v>
      </c>
    </row>
    <row r="16" spans="1:13">
      <c r="A16" s="24" t="s">
        <v>25</v>
      </c>
      <c r="B16" s="30"/>
      <c r="C16" s="30"/>
      <c r="D16" s="30"/>
      <c r="E16" s="31"/>
      <c r="F16" s="30"/>
      <c r="G16" s="33"/>
      <c r="H16" s="33"/>
      <c r="I16" s="34"/>
      <c r="J16" s="33"/>
      <c r="K16" s="33"/>
      <c r="L16" s="33"/>
      <c r="M16" s="33"/>
    </row>
    <row r="17" spans="1:13">
      <c r="A17" s="24" t="s">
        <v>0</v>
      </c>
      <c r="B17" s="30"/>
      <c r="C17" s="30" t="s">
        <v>37</v>
      </c>
      <c r="D17" s="30" t="s">
        <v>42</v>
      </c>
      <c r="E17" s="31" t="s">
        <v>44</v>
      </c>
      <c r="F17" s="30"/>
      <c r="G17" s="33" t="s">
        <v>72</v>
      </c>
      <c r="H17" s="33"/>
      <c r="I17" s="34"/>
      <c r="J17" s="33" t="s">
        <v>114</v>
      </c>
      <c r="K17" s="33" t="s">
        <v>115</v>
      </c>
      <c r="L17" s="33"/>
      <c r="M17" s="33" t="s">
        <v>116</v>
      </c>
    </row>
    <row r="18" spans="1:13">
      <c r="A18" s="24" t="s">
        <v>1</v>
      </c>
      <c r="B18" s="30"/>
      <c r="C18" s="30" t="s">
        <v>37</v>
      </c>
      <c r="D18" s="30" t="s">
        <v>42</v>
      </c>
      <c r="E18" s="31" t="s">
        <v>44</v>
      </c>
      <c r="F18" s="30"/>
      <c r="G18" s="33"/>
      <c r="H18" s="33"/>
      <c r="I18" s="34" t="s">
        <v>111</v>
      </c>
      <c r="J18" s="33" t="s">
        <v>117</v>
      </c>
      <c r="K18" s="33" t="s">
        <v>118</v>
      </c>
      <c r="L18" s="33" t="s">
        <v>119</v>
      </c>
      <c r="M18" s="33" t="s">
        <v>120</v>
      </c>
    </row>
    <row r="19" spans="1:13">
      <c r="A19" s="24" t="s">
        <v>2</v>
      </c>
      <c r="B19" s="30"/>
      <c r="C19" s="30" t="s">
        <v>37</v>
      </c>
      <c r="D19" s="30" t="s">
        <v>43</v>
      </c>
      <c r="E19" s="31" t="s">
        <v>46</v>
      </c>
      <c r="F19" s="30"/>
      <c r="G19" s="33"/>
      <c r="H19" s="33" t="s">
        <v>104</v>
      </c>
      <c r="I19" s="34"/>
      <c r="J19" s="33" t="s">
        <v>108</v>
      </c>
      <c r="K19" s="33" t="s">
        <v>109</v>
      </c>
      <c r="L19" s="33"/>
      <c r="M19" s="33" t="s">
        <v>110</v>
      </c>
    </row>
    <row r="20" spans="1:13">
      <c r="A20" s="24" t="s">
        <v>3</v>
      </c>
      <c r="B20" s="30"/>
      <c r="C20" s="30" t="s">
        <v>37</v>
      </c>
      <c r="D20" s="30" t="s">
        <v>43</v>
      </c>
      <c r="E20" s="31" t="s">
        <v>46</v>
      </c>
      <c r="F20" s="30"/>
      <c r="G20" s="33" t="s">
        <v>72</v>
      </c>
      <c r="H20" s="33"/>
      <c r="I20" s="34" t="s">
        <v>111</v>
      </c>
      <c r="J20" s="33" t="s">
        <v>112</v>
      </c>
      <c r="K20" s="33"/>
      <c r="L20" s="33"/>
      <c r="M20" s="33" t="s">
        <v>113</v>
      </c>
    </row>
    <row r="21" spans="1:13">
      <c r="A21" s="24" t="s">
        <v>4</v>
      </c>
      <c r="B21" s="30"/>
      <c r="C21" s="30" t="s">
        <v>37</v>
      </c>
      <c r="D21" s="30" t="s">
        <v>43</v>
      </c>
      <c r="E21" s="31" t="s">
        <v>45</v>
      </c>
      <c r="F21" s="30"/>
      <c r="G21" s="33" t="s">
        <v>72</v>
      </c>
      <c r="H21" s="33" t="s">
        <v>104</v>
      </c>
      <c r="I21" s="34"/>
      <c r="J21" s="33" t="s">
        <v>105</v>
      </c>
      <c r="K21" s="33" t="s">
        <v>106</v>
      </c>
      <c r="L21" s="33"/>
      <c r="M21" s="33" t="s">
        <v>107</v>
      </c>
    </row>
    <row r="22" spans="1:13">
      <c r="A22" s="24" t="s">
        <v>26</v>
      </c>
      <c r="B22" s="30"/>
      <c r="C22" s="30"/>
      <c r="D22" s="30"/>
      <c r="E22" s="31"/>
      <c r="F22" s="30"/>
      <c r="G22" s="33"/>
      <c r="H22" s="33"/>
      <c r="I22" s="34"/>
      <c r="J22" s="33"/>
      <c r="K22" s="33"/>
      <c r="L22" s="33"/>
      <c r="M22" s="33"/>
    </row>
    <row r="23" spans="1:13">
      <c r="A23" s="24" t="s">
        <v>0</v>
      </c>
      <c r="B23" s="30">
        <v>3</v>
      </c>
      <c r="C23" s="30" t="s">
        <v>37</v>
      </c>
      <c r="D23" s="30"/>
      <c r="E23" s="31"/>
      <c r="F23" s="30" t="s">
        <v>50</v>
      </c>
      <c r="G23" s="33" t="s">
        <v>134</v>
      </c>
      <c r="H23" s="33"/>
      <c r="I23" s="34"/>
      <c r="J23" s="33" t="s">
        <v>135</v>
      </c>
      <c r="K23" s="33" t="s">
        <v>136</v>
      </c>
      <c r="L23" s="33"/>
      <c r="M23" s="33" t="s">
        <v>137</v>
      </c>
    </row>
    <row r="24" spans="1:13">
      <c r="A24" s="24" t="s">
        <v>1</v>
      </c>
      <c r="B24" s="30"/>
      <c r="C24" s="30" t="s">
        <v>37</v>
      </c>
      <c r="D24" s="30"/>
      <c r="E24" s="31"/>
      <c r="F24" s="30" t="s">
        <v>50</v>
      </c>
      <c r="G24" s="33"/>
      <c r="H24" s="33"/>
      <c r="I24" s="34" t="s">
        <v>73</v>
      </c>
      <c r="J24" s="33" t="s">
        <v>121</v>
      </c>
      <c r="K24" s="33"/>
      <c r="L24" s="33" t="s">
        <v>123</v>
      </c>
      <c r="M24" s="33" t="s">
        <v>122</v>
      </c>
    </row>
    <row r="25" spans="1:13">
      <c r="A25" s="24" t="s">
        <v>2</v>
      </c>
      <c r="B25" s="30"/>
      <c r="C25" s="30" t="s">
        <v>37</v>
      </c>
      <c r="D25" s="30"/>
      <c r="E25" s="31" t="s">
        <v>48</v>
      </c>
      <c r="F25" s="30" t="s">
        <v>50</v>
      </c>
      <c r="G25" s="33"/>
      <c r="H25" s="33" t="s">
        <v>127</v>
      </c>
      <c r="I25" s="34"/>
      <c r="J25" s="33" t="s">
        <v>128</v>
      </c>
      <c r="K25" s="33" t="s">
        <v>129</v>
      </c>
      <c r="L25" s="33"/>
      <c r="M25" s="33" t="s">
        <v>130</v>
      </c>
    </row>
    <row r="26" spans="1:13">
      <c r="A26" s="24" t="s">
        <v>3</v>
      </c>
      <c r="B26" s="30"/>
      <c r="C26" s="30" t="s">
        <v>37</v>
      </c>
      <c r="D26" s="30"/>
      <c r="E26" s="31"/>
      <c r="F26" s="30" t="s">
        <v>50</v>
      </c>
      <c r="G26" s="33" t="s">
        <v>72</v>
      </c>
      <c r="H26" s="33"/>
      <c r="I26" s="34" t="s">
        <v>73</v>
      </c>
      <c r="J26" s="33" t="s">
        <v>124</v>
      </c>
      <c r="K26" s="33" t="s">
        <v>125</v>
      </c>
      <c r="L26" s="33" t="s">
        <v>123</v>
      </c>
      <c r="M26" s="33" t="s">
        <v>126</v>
      </c>
    </row>
    <row r="27" spans="1:13">
      <c r="A27" s="24" t="s">
        <v>4</v>
      </c>
      <c r="B27" s="30"/>
      <c r="C27" s="30" t="s">
        <v>37</v>
      </c>
      <c r="D27" s="30"/>
      <c r="E27" s="31"/>
      <c r="F27" s="30" t="s">
        <v>50</v>
      </c>
      <c r="G27" s="33" t="s">
        <v>72</v>
      </c>
      <c r="H27" s="33" t="s">
        <v>104</v>
      </c>
      <c r="I27" s="34"/>
      <c r="J27" s="33" t="s">
        <v>131</v>
      </c>
      <c r="K27" s="33" t="s">
        <v>132</v>
      </c>
      <c r="L27" s="33"/>
      <c r="M27" s="33" t="s">
        <v>133</v>
      </c>
    </row>
    <row r="28" spans="1:13">
      <c r="B28" s="1"/>
      <c r="C28" s="1"/>
      <c r="D28" s="1"/>
      <c r="E28" s="1"/>
      <c r="F28" s="1"/>
    </row>
  </sheetData>
  <sortState ref="A23:M27">
    <sortCondition ref="A23"/>
  </sortState>
  <mergeCells count="3">
    <mergeCell ref="B1:F1"/>
    <mergeCell ref="G3:I3"/>
    <mergeCell ref="G1:M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I17"/>
  <sheetViews>
    <sheetView tabSelected="1" workbookViewId="0">
      <selection activeCell="K12" sqref="K12"/>
    </sheetView>
  </sheetViews>
  <sheetFormatPr baseColWidth="10" defaultRowHeight="15"/>
  <cols>
    <col min="1" max="1" width="6" bestFit="1" customWidth="1"/>
    <col min="5" max="5" width="18.28515625" bestFit="1" customWidth="1"/>
    <col min="6" max="6" width="15.5703125" bestFit="1" customWidth="1"/>
  </cols>
  <sheetData>
    <row r="1" spans="1:9">
      <c r="A1" s="80" t="s">
        <v>153</v>
      </c>
      <c r="B1" s="80"/>
      <c r="C1" s="80"/>
      <c r="D1" s="80"/>
      <c r="E1" s="80"/>
      <c r="F1" s="80"/>
    </row>
    <row r="2" spans="1:9">
      <c r="H2" s="24" t="s">
        <v>159</v>
      </c>
      <c r="I2" s="24"/>
    </row>
    <row r="3" spans="1:9">
      <c r="B3" s="1"/>
      <c r="C3" s="1"/>
      <c r="D3" s="1"/>
      <c r="E3" s="1"/>
      <c r="F3" s="1"/>
      <c r="H3" s="24"/>
      <c r="I3" s="24"/>
    </row>
    <row r="4" spans="1:9">
      <c r="A4" s="79" t="s">
        <v>143</v>
      </c>
      <c r="B4" s="79"/>
      <c r="C4" s="43" t="s">
        <v>154</v>
      </c>
      <c r="D4" s="43" t="s">
        <v>155</v>
      </c>
      <c r="E4" s="43" t="s">
        <v>156</v>
      </c>
      <c r="F4" s="43" t="s">
        <v>157</v>
      </c>
      <c r="H4" s="57" t="s">
        <v>172</v>
      </c>
      <c r="I4" s="24" t="s">
        <v>163</v>
      </c>
    </row>
    <row r="5" spans="1:9">
      <c r="A5" s="43" t="s">
        <v>151</v>
      </c>
      <c r="B5" s="38" t="s">
        <v>0</v>
      </c>
      <c r="C5" s="38">
        <v>326.92</v>
      </c>
      <c r="D5" s="38">
        <v>90.18</v>
      </c>
      <c r="E5" s="38">
        <f>(C5-D5)</f>
        <v>236.74</v>
      </c>
      <c r="F5" s="46">
        <f>10000*E5/0.35/1000</f>
        <v>6764</v>
      </c>
      <c r="H5" s="24" t="s">
        <v>140</v>
      </c>
      <c r="I5" s="58">
        <f>(F5+F11)/2</f>
        <v>5127.2380952380954</v>
      </c>
    </row>
    <row r="6" spans="1:9">
      <c r="A6" s="43" t="s">
        <v>151</v>
      </c>
      <c r="B6" s="39" t="s">
        <v>1</v>
      </c>
      <c r="C6" s="39">
        <v>127.27</v>
      </c>
      <c r="D6" s="39">
        <v>23.82</v>
      </c>
      <c r="E6" s="39">
        <f t="shared" ref="E6:E15" si="0">(C6-D6)</f>
        <v>103.44999999999999</v>
      </c>
      <c r="F6" s="47">
        <f>10000*E6/0.21/1000</f>
        <v>4926.1904761904761</v>
      </c>
      <c r="H6" s="24" t="s">
        <v>160</v>
      </c>
      <c r="I6" s="58">
        <f t="shared" ref="I6:I9" si="1">(F6+F12)/2</f>
        <v>10889.523809523811</v>
      </c>
    </row>
    <row r="7" spans="1:9">
      <c r="A7" s="43" t="s">
        <v>151</v>
      </c>
      <c r="B7" s="44" t="s">
        <v>2</v>
      </c>
      <c r="C7" s="44">
        <v>153.79</v>
      </c>
      <c r="D7" s="44">
        <v>33</v>
      </c>
      <c r="E7" s="44">
        <f t="shared" si="0"/>
        <v>120.78999999999999</v>
      </c>
      <c r="F7" s="45">
        <f>10000*E7/0.21/1000</f>
        <v>5751.9047619047624</v>
      </c>
      <c r="H7" s="24" t="s">
        <v>53</v>
      </c>
      <c r="I7" s="58">
        <f t="shared" si="1"/>
        <v>4738.5714285714284</v>
      </c>
    </row>
    <row r="8" spans="1:9">
      <c r="A8" s="43" t="s">
        <v>151</v>
      </c>
      <c r="B8" s="48" t="s">
        <v>3</v>
      </c>
      <c r="C8" s="48">
        <v>274.01</v>
      </c>
      <c r="D8" s="48">
        <v>73.17</v>
      </c>
      <c r="E8" s="48">
        <f t="shared" si="0"/>
        <v>200.83999999999997</v>
      </c>
      <c r="F8" s="49">
        <f>10000*E8/0.21/1000</f>
        <v>9563.8095238095229</v>
      </c>
      <c r="H8" s="24" t="s">
        <v>161</v>
      </c>
      <c r="I8" s="58">
        <f t="shared" si="1"/>
        <v>9817.3809523809505</v>
      </c>
    </row>
    <row r="9" spans="1:9">
      <c r="A9" s="43" t="s">
        <v>151</v>
      </c>
      <c r="B9" s="50" t="s">
        <v>4</v>
      </c>
      <c r="C9" s="50">
        <v>184.05</v>
      </c>
      <c r="D9" s="50">
        <v>42.28</v>
      </c>
      <c r="E9" s="50">
        <f t="shared" si="0"/>
        <v>141.77000000000001</v>
      </c>
      <c r="F9" s="51">
        <f>10000*E9/0.21/1000</f>
        <v>6750.9523809523816</v>
      </c>
      <c r="H9" s="24" t="s">
        <v>162</v>
      </c>
      <c r="I9" s="58">
        <f t="shared" si="1"/>
        <v>6069.5238095238092</v>
      </c>
    </row>
    <row r="10" spans="1:9">
      <c r="A10" s="43"/>
      <c r="B10" s="43"/>
      <c r="C10" s="43"/>
      <c r="D10" s="43"/>
      <c r="E10" s="43">
        <f t="shared" si="0"/>
        <v>0</v>
      </c>
      <c r="F10" s="43"/>
      <c r="H10" s="24"/>
      <c r="I10" s="24"/>
    </row>
    <row r="11" spans="1:9">
      <c r="A11" s="43" t="s">
        <v>152</v>
      </c>
      <c r="B11" s="38" t="s">
        <v>0</v>
      </c>
      <c r="C11" s="38">
        <v>93.45</v>
      </c>
      <c r="D11" s="38">
        <v>20.149999999999999</v>
      </c>
      <c r="E11" s="38">
        <f t="shared" si="0"/>
        <v>73.300000000000011</v>
      </c>
      <c r="F11" s="46">
        <f>10000*E11/0.21/1000</f>
        <v>3490.4761904761913</v>
      </c>
    </row>
    <row r="12" spans="1:9">
      <c r="A12" s="43" t="s">
        <v>152</v>
      </c>
      <c r="B12" s="39" t="s">
        <v>1</v>
      </c>
      <c r="C12" s="39">
        <v>424.47</v>
      </c>
      <c r="D12" s="39">
        <v>70.56</v>
      </c>
      <c r="E12" s="39">
        <f t="shared" si="0"/>
        <v>353.91</v>
      </c>
      <c r="F12" s="47">
        <f>10000*E12/0.21/1000</f>
        <v>16852.857142857145</v>
      </c>
    </row>
    <row r="13" spans="1:9">
      <c r="A13" s="43" t="s">
        <v>152</v>
      </c>
      <c r="B13" s="44" t="s">
        <v>2</v>
      </c>
      <c r="C13" s="44">
        <v>98.23</v>
      </c>
      <c r="D13" s="44">
        <v>20</v>
      </c>
      <c r="E13" s="44">
        <f t="shared" si="0"/>
        <v>78.23</v>
      </c>
      <c r="F13" s="45">
        <f>10000*E13/0.21/1000</f>
        <v>3725.238095238095</v>
      </c>
    </row>
    <row r="14" spans="1:9">
      <c r="A14" s="43" t="s">
        <v>152</v>
      </c>
      <c r="B14" s="48" t="s">
        <v>3</v>
      </c>
      <c r="C14" s="48">
        <v>289.5</v>
      </c>
      <c r="D14" s="48">
        <v>78.010000000000005</v>
      </c>
      <c r="E14" s="48">
        <f t="shared" si="0"/>
        <v>211.49</v>
      </c>
      <c r="F14" s="49">
        <f>10000*E14/0.21/1000</f>
        <v>10070.95238095238</v>
      </c>
    </row>
    <row r="15" spans="1:9">
      <c r="A15" s="43" t="s">
        <v>152</v>
      </c>
      <c r="B15" s="50" t="s">
        <v>4</v>
      </c>
      <c r="C15" s="50">
        <v>150.15</v>
      </c>
      <c r="D15" s="50">
        <v>37</v>
      </c>
      <c r="E15" s="50">
        <f t="shared" si="0"/>
        <v>113.15</v>
      </c>
      <c r="F15" s="51">
        <f>10000*E15/0.21/1000</f>
        <v>5388.0952380952376</v>
      </c>
    </row>
    <row r="16" spans="1:9">
      <c r="A16" s="43" t="s">
        <v>158</v>
      </c>
      <c r="B16" s="43"/>
      <c r="C16" s="43">
        <f>SUM(C5:C15)</f>
        <v>2121.84</v>
      </c>
      <c r="D16" s="43">
        <f>SUM(D5:D15)</f>
        <v>488.17</v>
      </c>
      <c r="E16" s="43">
        <f>SUM(E5:E15)</f>
        <v>1633.67</v>
      </c>
      <c r="F16" s="43"/>
    </row>
    <row r="17" spans="1:6">
      <c r="A17" s="1"/>
      <c r="B17" s="1"/>
      <c r="C17" s="1"/>
      <c r="D17" s="1"/>
      <c r="E17" s="1"/>
      <c r="F17" s="1"/>
    </row>
  </sheetData>
  <mergeCells count="2">
    <mergeCell ref="A4:B4"/>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N17"/>
  <sheetViews>
    <sheetView workbookViewId="0">
      <selection activeCell="C17" sqref="C17"/>
    </sheetView>
  </sheetViews>
  <sheetFormatPr baseColWidth="10" defaultRowHeight="15"/>
  <cols>
    <col min="3" max="3" width="11.5703125" customWidth="1"/>
    <col min="11" max="11" width="12.42578125" bestFit="1" customWidth="1"/>
    <col min="16" max="17" width="11.5703125" bestFit="1" customWidth="1"/>
  </cols>
  <sheetData>
    <row r="1" spans="1:14">
      <c r="B1" t="s">
        <v>139</v>
      </c>
    </row>
    <row r="2" spans="1:14">
      <c r="A2" s="24"/>
      <c r="B2" s="24"/>
      <c r="C2" s="81" t="s">
        <v>140</v>
      </c>
      <c r="D2" s="82"/>
      <c r="E2" s="82"/>
      <c r="F2" s="83" t="s">
        <v>141</v>
      </c>
      <c r="G2" s="83"/>
      <c r="H2" s="83"/>
      <c r="I2" s="84" t="s">
        <v>142</v>
      </c>
      <c r="J2" s="84"/>
      <c r="K2" s="84"/>
      <c r="L2" s="57"/>
      <c r="M2" s="24"/>
      <c r="N2" s="24"/>
    </row>
    <row r="3" spans="1:14">
      <c r="A3" s="79" t="s">
        <v>143</v>
      </c>
      <c r="B3" s="79"/>
      <c r="C3" s="37" t="s">
        <v>146</v>
      </c>
      <c r="D3" s="37" t="s">
        <v>147</v>
      </c>
      <c r="E3" s="37" t="s">
        <v>148</v>
      </c>
      <c r="F3" s="38" t="s">
        <v>144</v>
      </c>
      <c r="G3" s="38" t="s">
        <v>145</v>
      </c>
      <c r="H3" s="38" t="s">
        <v>149</v>
      </c>
      <c r="I3" s="39" t="s">
        <v>144</v>
      </c>
      <c r="J3" s="39" t="s">
        <v>145</v>
      </c>
      <c r="K3" s="62" t="s">
        <v>150</v>
      </c>
      <c r="L3" s="57" t="s">
        <v>173</v>
      </c>
      <c r="M3" s="39" t="s">
        <v>174</v>
      </c>
      <c r="N3" s="38" t="s">
        <v>175</v>
      </c>
    </row>
    <row r="4" spans="1:14">
      <c r="A4" s="24" t="s">
        <v>151</v>
      </c>
      <c r="B4" s="24" t="s">
        <v>0</v>
      </c>
      <c r="C4" s="40">
        <f>+D4+E4</f>
        <v>471.13</v>
      </c>
      <c r="D4" s="40">
        <f>56.42-15.55+189.4-15.86</f>
        <v>214.41000000000003</v>
      </c>
      <c r="E4" s="40">
        <f>223.9-16.4+65.15-15.93</f>
        <v>256.71999999999997</v>
      </c>
      <c r="F4" s="41">
        <v>21.47</v>
      </c>
      <c r="G4" s="41">
        <v>15.86</v>
      </c>
      <c r="H4" s="41">
        <f>(F4-G4)</f>
        <v>5.6099999999999994</v>
      </c>
      <c r="I4" s="42">
        <v>0</v>
      </c>
      <c r="J4" s="42">
        <v>0</v>
      </c>
      <c r="K4" s="63">
        <v>0</v>
      </c>
      <c r="L4" s="66">
        <f>+C4+H4+K4</f>
        <v>476.74</v>
      </c>
      <c r="M4" s="65">
        <f>(+C4+K4)/L4*100</f>
        <v>98.823257960313796</v>
      </c>
      <c r="N4" s="65">
        <f>+H4/L4*100</f>
        <v>1.1767420396862021</v>
      </c>
    </row>
    <row r="5" spans="1:14">
      <c r="A5" s="24" t="s">
        <v>151</v>
      </c>
      <c r="B5" s="24" t="s">
        <v>1</v>
      </c>
      <c r="C5" s="40">
        <f t="shared" ref="C5:C14" si="0">+D5+E5</f>
        <v>0</v>
      </c>
      <c r="D5" s="40"/>
      <c r="E5" s="40"/>
      <c r="F5" s="41">
        <v>129.16</v>
      </c>
      <c r="G5" s="41">
        <v>31.99</v>
      </c>
      <c r="H5" s="41">
        <f t="shared" ref="H5:H14" si="1">(F5-G5)</f>
        <v>97.17</v>
      </c>
      <c r="I5" s="42">
        <v>43.18</v>
      </c>
      <c r="J5" s="42">
        <v>16.13</v>
      </c>
      <c r="K5" s="63">
        <f>(I5-J5)</f>
        <v>27.05</v>
      </c>
      <c r="L5" s="66">
        <f t="shared" ref="L5:L14" si="2">+C5+H5+K5</f>
        <v>124.22</v>
      </c>
      <c r="M5" s="65">
        <f t="shared" ref="M5:M14" si="3">(+C5+K5)/L5*100</f>
        <v>21.775881500563518</v>
      </c>
      <c r="N5" s="65">
        <f t="shared" ref="N5:N14" si="4">+H5/L5*100</f>
        <v>78.224118499436486</v>
      </c>
    </row>
    <row r="6" spans="1:14">
      <c r="A6" s="24" t="s">
        <v>151</v>
      </c>
      <c r="B6" s="24" t="s">
        <v>2</v>
      </c>
      <c r="C6" s="40">
        <f t="shared" si="0"/>
        <v>0</v>
      </c>
      <c r="D6" s="40"/>
      <c r="E6" s="40"/>
      <c r="F6" s="41">
        <v>216.7</v>
      </c>
      <c r="G6" s="41">
        <v>31.5</v>
      </c>
      <c r="H6" s="41">
        <f t="shared" si="1"/>
        <v>185.2</v>
      </c>
      <c r="I6" s="42"/>
      <c r="J6" s="42"/>
      <c r="K6" s="63">
        <f t="shared" ref="K6:K14" si="5">(I6-J6)</f>
        <v>0</v>
      </c>
      <c r="L6" s="66">
        <f t="shared" si="2"/>
        <v>185.2</v>
      </c>
      <c r="M6" s="65">
        <f t="shared" si="3"/>
        <v>0</v>
      </c>
      <c r="N6" s="65">
        <f t="shared" si="4"/>
        <v>100</v>
      </c>
    </row>
    <row r="7" spans="1:14">
      <c r="A7" s="24" t="s">
        <v>151</v>
      </c>
      <c r="B7" s="24" t="s">
        <v>3</v>
      </c>
      <c r="C7" s="40">
        <f t="shared" si="0"/>
        <v>497.17</v>
      </c>
      <c r="D7" s="40">
        <f>191.53-16.02+71.74-15.94</f>
        <v>231.31</v>
      </c>
      <c r="E7" s="40">
        <f>61.05-15.29+235.19-15.09</f>
        <v>265.86</v>
      </c>
      <c r="F7" s="41">
        <v>28.78</v>
      </c>
      <c r="G7" s="41">
        <v>15.77</v>
      </c>
      <c r="H7" s="41">
        <f t="shared" si="1"/>
        <v>13.010000000000002</v>
      </c>
      <c r="I7" s="42"/>
      <c r="J7" s="42"/>
      <c r="K7" s="63">
        <f t="shared" si="5"/>
        <v>0</v>
      </c>
      <c r="L7" s="66">
        <f t="shared" si="2"/>
        <v>510.18</v>
      </c>
      <c r="M7" s="65">
        <f t="shared" si="3"/>
        <v>97.449919636206829</v>
      </c>
      <c r="N7" s="65">
        <f t="shared" si="4"/>
        <v>2.5500803637931715</v>
      </c>
    </row>
    <row r="8" spans="1:14">
      <c r="A8" s="24" t="s">
        <v>151</v>
      </c>
      <c r="B8" s="24" t="s">
        <v>4</v>
      </c>
      <c r="C8" s="40">
        <f t="shared" si="0"/>
        <v>271.99</v>
      </c>
      <c r="D8" s="40">
        <f>39.2-16.04+82.13-15.99</f>
        <v>89.3</v>
      </c>
      <c r="E8" s="40">
        <f>53.86-16.13+160.52-15.56</f>
        <v>182.69</v>
      </c>
      <c r="F8" s="41">
        <v>35.06</v>
      </c>
      <c r="G8" s="41">
        <v>15.91</v>
      </c>
      <c r="H8" s="41">
        <f t="shared" si="1"/>
        <v>19.150000000000002</v>
      </c>
      <c r="I8" s="42"/>
      <c r="J8" s="42"/>
      <c r="K8" s="63">
        <f t="shared" si="5"/>
        <v>0</v>
      </c>
      <c r="L8" s="66">
        <f t="shared" si="2"/>
        <v>291.14</v>
      </c>
      <c r="M8" s="65">
        <f t="shared" si="3"/>
        <v>93.422408463282281</v>
      </c>
      <c r="N8" s="65">
        <f t="shared" si="4"/>
        <v>6.5775915367177307</v>
      </c>
    </row>
    <row r="9" spans="1:14">
      <c r="A9" s="24"/>
      <c r="B9" s="24"/>
      <c r="C9" s="40">
        <f t="shared" si="0"/>
        <v>0</v>
      </c>
      <c r="D9" s="40"/>
      <c r="E9" s="40"/>
      <c r="F9" s="41"/>
      <c r="G9" s="41"/>
      <c r="H9" s="41">
        <f t="shared" si="1"/>
        <v>0</v>
      </c>
      <c r="I9" s="42"/>
      <c r="J9" s="42"/>
      <c r="K9" s="63">
        <f t="shared" si="5"/>
        <v>0</v>
      </c>
      <c r="L9" s="66"/>
      <c r="M9" s="65"/>
      <c r="N9" s="65"/>
    </row>
    <row r="10" spans="1:14">
      <c r="A10" s="24" t="s">
        <v>152</v>
      </c>
      <c r="B10" s="24" t="s">
        <v>0</v>
      </c>
      <c r="C10" s="40">
        <f t="shared" si="0"/>
        <v>159.93</v>
      </c>
      <c r="D10" s="40">
        <f>97.24-16.9</f>
        <v>80.34</v>
      </c>
      <c r="E10" s="40">
        <f>95.47-15.88</f>
        <v>79.59</v>
      </c>
      <c r="F10" s="41">
        <v>73.06</v>
      </c>
      <c r="G10" s="41">
        <v>15.83</v>
      </c>
      <c r="H10" s="41">
        <f t="shared" si="1"/>
        <v>57.230000000000004</v>
      </c>
      <c r="I10" s="42"/>
      <c r="J10" s="42"/>
      <c r="K10" s="63">
        <f t="shared" si="5"/>
        <v>0</v>
      </c>
      <c r="L10" s="66">
        <f t="shared" si="2"/>
        <v>217.16000000000003</v>
      </c>
      <c r="M10" s="65">
        <f t="shared" si="3"/>
        <v>73.646159513722594</v>
      </c>
      <c r="N10" s="65">
        <f t="shared" si="4"/>
        <v>26.353840486277395</v>
      </c>
    </row>
    <row r="11" spans="1:14">
      <c r="A11" s="24" t="s">
        <v>152</v>
      </c>
      <c r="B11" s="24" t="s">
        <v>1</v>
      </c>
      <c r="C11" s="40">
        <f t="shared" si="0"/>
        <v>0</v>
      </c>
      <c r="D11" s="40"/>
      <c r="E11" s="40"/>
      <c r="F11" s="41">
        <v>67.95</v>
      </c>
      <c r="G11" s="41">
        <v>15.8</v>
      </c>
      <c r="H11" s="41">
        <f t="shared" si="1"/>
        <v>52.150000000000006</v>
      </c>
      <c r="I11" s="42">
        <v>30.68</v>
      </c>
      <c r="J11" s="42">
        <v>15.66</v>
      </c>
      <c r="K11" s="63">
        <f t="shared" si="5"/>
        <v>15.02</v>
      </c>
      <c r="L11" s="66">
        <f t="shared" si="2"/>
        <v>67.17</v>
      </c>
      <c r="M11" s="65">
        <f t="shared" si="3"/>
        <v>22.361173142772071</v>
      </c>
      <c r="N11" s="65">
        <f t="shared" si="4"/>
        <v>77.63882685722794</v>
      </c>
    </row>
    <row r="12" spans="1:14">
      <c r="A12" s="24" t="s">
        <v>152</v>
      </c>
      <c r="B12" s="24" t="s">
        <v>2</v>
      </c>
      <c r="C12" s="40">
        <f t="shared" si="0"/>
        <v>0</v>
      </c>
      <c r="D12" s="40"/>
      <c r="E12" s="40"/>
      <c r="F12" s="41">
        <v>372.91</v>
      </c>
      <c r="G12" s="41">
        <v>67.069999999999993</v>
      </c>
      <c r="H12" s="41">
        <f t="shared" si="1"/>
        <v>305.84000000000003</v>
      </c>
      <c r="I12" s="42"/>
      <c r="J12" s="42"/>
      <c r="K12" s="63">
        <f t="shared" si="5"/>
        <v>0</v>
      </c>
      <c r="L12" s="66">
        <f t="shared" si="2"/>
        <v>305.84000000000003</v>
      </c>
      <c r="M12" s="65">
        <f t="shared" si="3"/>
        <v>0</v>
      </c>
      <c r="N12" s="65">
        <f t="shared" si="4"/>
        <v>100</v>
      </c>
    </row>
    <row r="13" spans="1:14">
      <c r="A13" s="24" t="s">
        <v>152</v>
      </c>
      <c r="B13" s="24" t="s">
        <v>3</v>
      </c>
      <c r="C13" s="40">
        <f t="shared" si="0"/>
        <v>383.68000000000006</v>
      </c>
      <c r="D13" s="40">
        <f>92.15-16.03+141.37-16.39</f>
        <v>201.10000000000002</v>
      </c>
      <c r="E13" s="40">
        <f>61.28-15.87+153.33-16.16</f>
        <v>182.58</v>
      </c>
      <c r="F13" s="41"/>
      <c r="G13" s="41"/>
      <c r="H13" s="41">
        <f t="shared" si="1"/>
        <v>0</v>
      </c>
      <c r="I13" s="42">
        <v>77.45</v>
      </c>
      <c r="J13" s="42">
        <v>15.75</v>
      </c>
      <c r="K13" s="63">
        <f t="shared" si="5"/>
        <v>61.7</v>
      </c>
      <c r="L13" s="66">
        <f t="shared" si="2"/>
        <v>445.38000000000005</v>
      </c>
      <c r="M13" s="65">
        <f t="shared" si="3"/>
        <v>100</v>
      </c>
      <c r="N13" s="65">
        <f t="shared" si="4"/>
        <v>0</v>
      </c>
    </row>
    <row r="14" spans="1:14">
      <c r="A14" s="24" t="s">
        <v>152</v>
      </c>
      <c r="B14" s="24" t="s">
        <v>4</v>
      </c>
      <c r="C14" s="40">
        <f t="shared" si="0"/>
        <v>253.89</v>
      </c>
      <c r="D14" s="40">
        <f>138.72-15.7</f>
        <v>123.02</v>
      </c>
      <c r="E14" s="40">
        <f>146.98-16.11</f>
        <v>130.87</v>
      </c>
      <c r="F14" s="41">
        <v>124.2</v>
      </c>
      <c r="G14" s="41">
        <v>31.75</v>
      </c>
      <c r="H14" s="41">
        <f t="shared" si="1"/>
        <v>92.45</v>
      </c>
      <c r="I14" s="42"/>
      <c r="J14" s="42"/>
      <c r="K14" s="63">
        <f t="shared" si="5"/>
        <v>0</v>
      </c>
      <c r="L14" s="66">
        <f t="shared" si="2"/>
        <v>346.34</v>
      </c>
      <c r="M14" s="65">
        <f t="shared" si="3"/>
        <v>73.306577351735285</v>
      </c>
      <c r="N14" s="65">
        <f t="shared" si="4"/>
        <v>26.693422648264715</v>
      </c>
    </row>
    <row r="17" spans="3:3">
      <c r="C17" t="s">
        <v>178</v>
      </c>
    </row>
  </sheetData>
  <mergeCells count="4">
    <mergeCell ref="A3:B3"/>
    <mergeCell ref="C2:E2"/>
    <mergeCell ref="F2:H2"/>
    <mergeCell ref="I2:K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21"/>
  <sheetViews>
    <sheetView topLeftCell="A3" workbookViewId="0">
      <selection activeCell="H20" sqref="H20"/>
    </sheetView>
  </sheetViews>
  <sheetFormatPr baseColWidth="10" defaultRowHeight="15"/>
  <cols>
    <col min="5" max="5" width="13.28515625" customWidth="1"/>
    <col min="6" max="6" width="11.5703125" bestFit="1" customWidth="1"/>
  </cols>
  <sheetData>
    <row r="1" spans="1:9">
      <c r="A1" t="s">
        <v>164</v>
      </c>
    </row>
    <row r="2" spans="1:9">
      <c r="A2" t="s">
        <v>166</v>
      </c>
      <c r="G2" s="88" t="s">
        <v>176</v>
      </c>
      <c r="H2" s="88"/>
      <c r="I2" s="88"/>
    </row>
    <row r="3" spans="1:9">
      <c r="G3" s="64"/>
      <c r="H3" s="64"/>
      <c r="I3" s="24"/>
    </row>
    <row r="4" spans="1:9">
      <c r="A4" s="85" t="s">
        <v>165</v>
      </c>
      <c r="B4" s="86"/>
      <c r="C4" s="86"/>
      <c r="D4" s="87"/>
      <c r="E4" s="68" t="s">
        <v>169</v>
      </c>
      <c r="F4" s="69" t="s">
        <v>163</v>
      </c>
      <c r="G4" s="59" t="s">
        <v>169</v>
      </c>
      <c r="H4" s="57" t="s">
        <v>171</v>
      </c>
      <c r="I4" s="57" t="s">
        <v>170</v>
      </c>
    </row>
    <row r="5" spans="1:9">
      <c r="A5" s="60" t="s">
        <v>151</v>
      </c>
      <c r="B5" s="61" t="s">
        <v>0</v>
      </c>
      <c r="C5" s="61">
        <v>1</v>
      </c>
      <c r="D5" s="61" t="s">
        <v>167</v>
      </c>
      <c r="E5" s="70">
        <v>48.92</v>
      </c>
      <c r="F5" s="71">
        <f>E5*28571.42/1000</f>
        <v>1397.7138663999999</v>
      </c>
      <c r="G5" s="67">
        <v>48.92</v>
      </c>
      <c r="H5" s="65">
        <f>G5/'Peso seco 2'!C4*100</f>
        <v>10.383545942733429</v>
      </c>
      <c r="I5" s="65">
        <f>G5/'Peso seco 2'!E4*100</f>
        <v>19.055780617014651</v>
      </c>
    </row>
    <row r="6" spans="1:9">
      <c r="A6" s="24"/>
      <c r="B6" s="43" t="s">
        <v>1</v>
      </c>
      <c r="C6" s="43">
        <v>2</v>
      </c>
      <c r="D6" s="43" t="s">
        <v>168</v>
      </c>
      <c r="E6" s="70" t="s">
        <v>43</v>
      </c>
      <c r="F6" s="71"/>
      <c r="G6" s="67" t="s">
        <v>43</v>
      </c>
      <c r="H6" s="65"/>
      <c r="I6" s="65"/>
    </row>
    <row r="7" spans="1:9">
      <c r="A7" s="24"/>
      <c r="B7" s="43" t="s">
        <v>2</v>
      </c>
      <c r="C7" s="43">
        <v>3</v>
      </c>
      <c r="D7" s="43" t="s">
        <v>168</v>
      </c>
      <c r="E7" s="70" t="s">
        <v>43</v>
      </c>
      <c r="F7" s="71"/>
      <c r="G7" s="67" t="s">
        <v>43</v>
      </c>
      <c r="H7" s="65"/>
      <c r="I7" s="65"/>
    </row>
    <row r="8" spans="1:9">
      <c r="A8" s="24"/>
      <c r="B8" s="43" t="s">
        <v>3</v>
      </c>
      <c r="C8" s="43">
        <v>4</v>
      </c>
      <c r="D8" s="43" t="s">
        <v>167</v>
      </c>
      <c r="E8" s="70">
        <v>34.61</v>
      </c>
      <c r="F8" s="71">
        <f t="shared" ref="F8:F15" si="0">E8*28571.42/1000</f>
        <v>988.85684619999995</v>
      </c>
      <c r="G8" s="67">
        <v>34.61</v>
      </c>
      <c r="H8" s="65">
        <f>G8/'Peso seco 2'!C7*100</f>
        <v>6.9614015326749392</v>
      </c>
      <c r="I8" s="65">
        <f>G8/'Peso seco 2'!E7*100</f>
        <v>13.018129842774393</v>
      </c>
    </row>
    <row r="9" spans="1:9">
      <c r="A9" s="24"/>
      <c r="B9" s="43" t="s">
        <v>4</v>
      </c>
      <c r="C9" s="43">
        <v>5</v>
      </c>
      <c r="D9" s="43" t="s">
        <v>167</v>
      </c>
      <c r="E9" s="70">
        <v>55.16</v>
      </c>
      <c r="F9" s="71">
        <f t="shared" si="0"/>
        <v>1575.9995271999999</v>
      </c>
      <c r="G9" s="67">
        <v>55.16</v>
      </c>
      <c r="H9" s="65">
        <f>G9/'Peso seco 2'!C8*100</f>
        <v>20.280157358726424</v>
      </c>
      <c r="I9" s="65">
        <f>G9/'Peso seco 2'!E8*100</f>
        <v>30.193223493349386</v>
      </c>
    </row>
    <row r="10" spans="1:9">
      <c r="A10" s="24"/>
      <c r="B10" s="43"/>
      <c r="C10" s="43"/>
      <c r="D10" s="43"/>
      <c r="E10" s="70"/>
      <c r="F10" s="71"/>
      <c r="G10" s="67"/>
      <c r="H10" s="65"/>
      <c r="I10" s="65"/>
    </row>
    <row r="11" spans="1:9">
      <c r="A11" s="24" t="s">
        <v>152</v>
      </c>
      <c r="B11" s="43" t="s">
        <v>0</v>
      </c>
      <c r="C11" s="43">
        <v>7</v>
      </c>
      <c r="D11" s="43" t="s">
        <v>167</v>
      </c>
      <c r="E11" s="70">
        <v>18.32</v>
      </c>
      <c r="F11" s="71">
        <f t="shared" si="0"/>
        <v>523.42841439999995</v>
      </c>
      <c r="G11" s="67">
        <v>18.32</v>
      </c>
      <c r="H11" s="65">
        <f>G11/'Peso seco 2'!C10*100</f>
        <v>11.455011567560808</v>
      </c>
      <c r="I11" s="65">
        <f>G11/'Peso seco 2'!E10*100</f>
        <v>23.017967081291619</v>
      </c>
    </row>
    <row r="12" spans="1:9">
      <c r="A12" s="24"/>
      <c r="B12" s="43" t="s">
        <v>1</v>
      </c>
      <c r="C12" s="43">
        <v>9</v>
      </c>
      <c r="D12" s="43" t="s">
        <v>168</v>
      </c>
      <c r="E12" s="70" t="s">
        <v>43</v>
      </c>
      <c r="F12" s="71"/>
      <c r="G12" s="67" t="s">
        <v>43</v>
      </c>
      <c r="H12" s="65"/>
      <c r="I12" s="65"/>
    </row>
    <row r="13" spans="1:9">
      <c r="A13" s="24"/>
      <c r="B13" s="43" t="s">
        <v>2</v>
      </c>
      <c r="C13" s="43">
        <v>6</v>
      </c>
      <c r="D13" s="43" t="s">
        <v>168</v>
      </c>
      <c r="E13" s="70"/>
      <c r="F13" s="71"/>
      <c r="G13" s="67"/>
      <c r="H13" s="65"/>
      <c r="I13" s="65"/>
    </row>
    <row r="14" spans="1:9">
      <c r="A14" s="24"/>
      <c r="B14" s="43" t="s">
        <v>3</v>
      </c>
      <c r="C14" s="43">
        <v>10</v>
      </c>
      <c r="D14" s="43" t="s">
        <v>167</v>
      </c>
      <c r="E14" s="70">
        <v>67.87</v>
      </c>
      <c r="F14" s="71">
        <f t="shared" si="0"/>
        <v>1939.1422754</v>
      </c>
      <c r="G14" s="67">
        <v>67.87</v>
      </c>
      <c r="H14" s="65">
        <f>G14/'Peso seco 2'!C13*100</f>
        <v>17.689220183486238</v>
      </c>
      <c r="I14" s="65">
        <f>G14/'Peso seco 2'!E13*100</f>
        <v>37.172746193449449</v>
      </c>
    </row>
    <row r="15" spans="1:9">
      <c r="A15" s="24"/>
      <c r="B15" s="43" t="s">
        <v>4</v>
      </c>
      <c r="C15" s="43">
        <v>8</v>
      </c>
      <c r="D15" s="43" t="s">
        <v>167</v>
      </c>
      <c r="E15" s="70">
        <v>28.25</v>
      </c>
      <c r="F15" s="71">
        <f t="shared" si="0"/>
        <v>807.14261499999998</v>
      </c>
      <c r="G15" s="67">
        <v>28.25</v>
      </c>
      <c r="H15" s="65">
        <f>G15/'Peso seco 2'!C14*100</f>
        <v>11.126865965575645</v>
      </c>
      <c r="I15" s="65">
        <f>G15/'Peso seco 2'!E14*100</f>
        <v>21.586307022235808</v>
      </c>
    </row>
    <row r="18" spans="4:7">
      <c r="D18" s="70" t="s">
        <v>177</v>
      </c>
      <c r="E18" s="89"/>
      <c r="F18" s="90"/>
      <c r="G18" s="69" t="s">
        <v>163</v>
      </c>
    </row>
    <row r="19" spans="4:7">
      <c r="D19" s="69" t="s">
        <v>0</v>
      </c>
      <c r="E19" s="70">
        <f>AVERAGE(E5,E11)</f>
        <v>33.620000000000005</v>
      </c>
      <c r="F19" s="90"/>
      <c r="G19" s="91">
        <f>E19*28571.42/1000</f>
        <v>960.57114039999999</v>
      </c>
    </row>
    <row r="20" spans="4:7">
      <c r="D20" s="69" t="s">
        <v>3</v>
      </c>
      <c r="E20" s="70">
        <f>AVERAGE(E8,E14)</f>
        <v>51.24</v>
      </c>
      <c r="F20" s="90"/>
      <c r="G20" s="91">
        <f t="shared" ref="G20:G21" si="1">E20*28571.42/1000</f>
        <v>1463.9995607999999</v>
      </c>
    </row>
    <row r="21" spans="4:7">
      <c r="D21" s="69" t="s">
        <v>4</v>
      </c>
      <c r="E21" s="70">
        <f>AVERAGE(E9,E15)</f>
        <v>41.704999999999998</v>
      </c>
      <c r="F21" s="90"/>
      <c r="G21" s="91">
        <f t="shared" si="1"/>
        <v>1191.5710710999999</v>
      </c>
    </row>
  </sheetData>
  <sortState ref="B11:E15">
    <sortCondition ref="B11"/>
  </sortState>
  <mergeCells count="2">
    <mergeCell ref="A4:D4"/>
    <mergeCell ref="G2:I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Planificación</vt:lpstr>
      <vt:lpstr>Observaciones</vt:lpstr>
      <vt:lpstr>Peso Seco 1</vt:lpstr>
      <vt:lpstr>Peso seco 2</vt:lpstr>
      <vt:lpstr>Cosecha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 y Flor</dc:creator>
  <cp:lastModifiedBy>florencia ciocchini</cp:lastModifiedBy>
  <dcterms:created xsi:type="dcterms:W3CDTF">2013-11-09T20:57:27Z</dcterms:created>
  <dcterms:modified xsi:type="dcterms:W3CDTF">2014-12-02T10:44:48Z</dcterms:modified>
</cp:coreProperties>
</file>